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5" activeTab="5"/>
  </bookViews>
  <sheets>
    <sheet name="Фінплан _ зведені показники" sheetId="1" r:id="rId1"/>
    <sheet name="1_Фінансовий результат" sheetId="2" r:id="rId2"/>
    <sheet name="2_ Розрахунки з бюджетом" sheetId="3" r:id="rId3"/>
    <sheet name="3_ Рух грошових коштів" sheetId="4" r:id="rId4"/>
    <sheet name="4_ Кап_ інвестиції" sheetId="5" r:id="rId5"/>
    <sheet name="5_ Інша інформація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a">'[1]1993'!$1:$3,'[1]1993'!$A:$A</definedName>
    <definedName name="ad">'[2]МТР Газ України'!$B$1</definedName>
    <definedName name="as">'[3]МТР Газ України'!$B$1</definedName>
    <definedName name="asdf">'[4]Inform'!$E$6</definedName>
    <definedName name="asdfg">'[4]Inform'!$F$2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'[9]п'!#REF!</definedName>
    <definedName name="dPPIb">'[9]п'!#REF!</definedName>
    <definedName name="ds">'[10]7  Інші витрати'!#REF!</definedName>
    <definedName name="Excel_BuiltIn_Database">'[24]Ener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'[4]Inform'!$E$5</definedName>
    <definedName name="qwert">'[4]Inform'!$G$2</definedName>
    <definedName name="qwerty">'[3]МТР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'[3]МТР Газ України'!$F$1</definedName>
    <definedName name="zxc">'[4]Inform'!$E$38</definedName>
    <definedName name="а">'[12]7  Інші витрати'!#REF!</definedName>
    <definedName name="ав">#REF!</definedName>
    <definedName name="аен">'[23]МТР Газ України'!$B$4</definedName>
    <definedName name="в">'[25]МТР Газ України'!$F$1</definedName>
    <definedName name="ватт">'[26]БАЗА  '!#REF!</definedName>
    <definedName name="Д">'[14]МТР Газ України'!$B$4</definedName>
    <definedName name="е">#REF!</definedName>
    <definedName name="є">#REF!</definedName>
    <definedName name="_xlnm.Print_Titles" localSheetId="1">'1_Фінансовий результат'!$8:$8</definedName>
    <definedName name="_xlnm.Print_Titles" localSheetId="2">'2_ Розрахунки з бюджетом'!$8:$8</definedName>
    <definedName name="_xlnm.Print_Titles" localSheetId="3">'3_ Рух грошових коштів'!$8:$8</definedName>
    <definedName name="_xlnm.Print_Titles" localSheetId="0">'Фінплан _ зведені показники'!$15:$15</definedName>
    <definedName name="Заголовки_для_печати_МИ">'[27]1993'!$1:$3,'[27]1993'!$A:$A</definedName>
    <definedName name="і">'[28]Inform'!$F$2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'1_Фінансовий результат'!$A$1:$J$101</definedName>
    <definedName name="_xlnm.Print_Area" localSheetId="2">'2_ Розрахунки з бюджетом'!$A$1:$J$39</definedName>
    <definedName name="_xlnm.Print_Area" localSheetId="3">'3_ Рух грошових коштів'!$A$1:$J$83</definedName>
    <definedName name="_xlnm.Print_Area" localSheetId="4">'4_ Кап_ інвестиції'!$A$1:$J$19</definedName>
    <definedName name="_xlnm.Print_Area" localSheetId="5">'5_ Інша інформація'!$A$1:$AC$125</definedName>
    <definedName name="_xlnm.Print_Area" localSheetId="0">'Фінплан _ зведені показники'!$A$1:$J$53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'[30]Inform'!$E$6</definedName>
    <definedName name="р">#REF!</definedName>
    <definedName name="т">'[31]Inform'!$E$6</definedName>
    <definedName name="тариф">'[32]Inform'!$G$2</definedName>
    <definedName name="уйцукйцуйу">#REF!</definedName>
    <definedName name="уке">'[33]Inform'!$G$2</definedName>
    <definedName name="УТГ">'[14]МТР Газ України'!$B$4</definedName>
    <definedName name="фів">'[23]МТР Газ України'!$B$4</definedName>
    <definedName name="фіваіф">'[29]7  Інші витрати'!#REF!</definedName>
    <definedName name="фф">'[25]МТР Газ України'!$F$1</definedName>
    <definedName name="ц">'[12]7  Інші витрати'!#REF!</definedName>
    <definedName name="ччч">'[34]БАЗА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<sst xmlns="http://schemas.openxmlformats.org/spreadsheetml/2006/main" count="514" uniqueCount="359">
  <si>
    <t>Додаток</t>
  </si>
  <si>
    <t>ЗАТВЕРДЖЕНО</t>
  </si>
  <si>
    <t>ФІНАНСОВИЙ ПЛАН КОМУНАЛЬНОГО ПІДПРИЄМСТВА</t>
  </si>
  <si>
    <t>"Дирекція парків" Черкаської міської ради</t>
  </si>
  <si>
    <t>НА 2016 рік</t>
  </si>
  <si>
    <t>Основні фінансові показники</t>
  </si>
  <si>
    <t>Найменування показника</t>
  </si>
  <si>
    <t xml:space="preserve">Код рядка </t>
  </si>
  <si>
    <t>Фінансовий план поточного 2015 року</t>
  </si>
  <si>
    <t>Плановий рік 2016</t>
  </si>
  <si>
    <t xml:space="preserve">Зокрема за кварталами 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</si>
  <si>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</si>
  <si>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</si>
  <si>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</si>
  <si>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</si>
  <si>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</si>
  <si>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</si>
  <si>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</si>
  <si>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</si>
  <si>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</si>
  <si>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</si>
  <si>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</si>
  <si>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</si>
  <si>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</si>
  <si>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</si>
  <si>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</si>
  <si>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</si>
  <si>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</si>
  <si>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</si>
  <si>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</si>
  <si>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</si>
  <si>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</si>
  <si>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</si>
  <si>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</si>
  <si>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</si>
  <si>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</si>
  <si>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</si>
  <si>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</si>
  <si>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</si>
  <si>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</si>
  <si>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</si>
  <si>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</si>
  <si>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</si>
  <si>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</si>
  <si>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</si>
  <si>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</si>
  <si>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</si>
  <si>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</si>
  <si>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r>
      <t>Директор</t>
    </r>
    <r>
      <rPr>
        <sz val="14"/>
        <rFont val="Times New Roman"/>
        <family val="1"/>
      </rPr>
      <t xml:space="preserve"> _____________________________________</t>
    </r>
  </si>
  <si>
    <t>_____________________________</t>
  </si>
  <si>
    <t>(посада)</t>
  </si>
  <si>
    <t>(підпис)</t>
  </si>
  <si>
    <r>
      <t xml:space="preserve">         </t>
    </r>
    <r>
      <rPr>
        <sz val="14"/>
        <rFont val="Times New Roman"/>
        <family val="1"/>
      </rPr>
      <t xml:space="preserve">(ініціали, прізвище)    </t>
    </r>
  </si>
  <si>
    <t>I. Формування фінансових результатів</t>
  </si>
  <si>
    <t>Плановий рік (усього) 2016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</si>
  <si>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</si>
  <si>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</si>
  <si>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діяльності, а саме:</t>
  </si>
  <si>
    <r>
      <t xml:space="preserve">              </t>
    </r>
    <r>
      <rPr>
        <sz val="14"/>
        <rFont val="Times New Roman"/>
        <family val="1"/>
      </rPr>
      <t>- виручка від атракціонів</t>
    </r>
  </si>
  <si>
    <t>1010\1</t>
  </si>
  <si>
    <r>
      <t xml:space="preserve">              </t>
    </r>
    <r>
      <rPr>
        <sz val="14"/>
        <rFont val="Times New Roman"/>
        <family val="1"/>
      </rPr>
      <t>-  платні послуги</t>
    </r>
  </si>
  <si>
    <t>1010\2</t>
  </si>
  <si>
    <r>
      <t xml:space="preserve">               </t>
    </r>
    <r>
      <rPr>
        <sz val="14"/>
        <rFont val="Times New Roman"/>
        <family val="1"/>
      </rPr>
      <t>- послуги автовишки</t>
    </r>
  </si>
  <si>
    <t>1010\3</t>
  </si>
  <si>
    <t>від державного бюджету</t>
  </si>
  <si>
    <t>від місцевого бюджету, а саме:</t>
  </si>
  <si>
    <r>
      <t xml:space="preserve">               </t>
    </r>
    <r>
      <rPr>
        <sz val="14"/>
        <rFont val="Times New Roman"/>
        <family val="1"/>
      </rPr>
      <t>- фінансова підтримка з міського бюджету</t>
    </r>
  </si>
  <si>
    <t>1012\1</t>
  </si>
  <si>
    <r>
      <t xml:space="preserve">               </t>
    </r>
    <r>
      <rPr>
        <sz val="14"/>
        <rFont val="Times New Roman"/>
        <family val="1"/>
      </rPr>
      <t>- фінансування громадських робіт</t>
    </r>
  </si>
  <si>
    <t>1012\2</t>
  </si>
  <si>
    <t>Податок на додану вартість</t>
  </si>
  <si>
    <t>Інші вирахування з доходу (розшифрувати)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</si>
  <si>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</si>
  <si>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</si>
  <si>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</si>
  <si>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</si>
  <si>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</si>
  <si>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</si>
  <si>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</si>
  <si>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</si>
  <si>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</si>
  <si>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(комунальні послуги)</t>
  </si>
  <si>
    <t>Валовий: прибуток / збиток</t>
  </si>
  <si>
    <t>Інші операційні доходи (розшифрувати), у тому числі:</t>
  </si>
  <si>
    <r>
      <t xml:space="preserve">                   </t>
    </r>
    <r>
      <rPr>
        <sz val="14"/>
        <rFont val="Times New Roman"/>
        <family val="1"/>
      </rPr>
      <t>- оренда</t>
    </r>
  </si>
  <si>
    <t>1070\1</t>
  </si>
  <si>
    <r>
      <t xml:space="preserve">                   </t>
    </r>
    <r>
      <rPr>
        <sz val="14"/>
        <rFont val="Times New Roman"/>
        <family val="1"/>
      </rPr>
      <t>- компенсація е/енергії та податку на землю</t>
    </r>
  </si>
  <si>
    <t>1070\2</t>
  </si>
  <si>
    <r>
      <t xml:space="preserve">                   </t>
    </r>
    <r>
      <rPr>
        <sz val="14"/>
        <rFont val="Times New Roman"/>
        <family val="1"/>
      </rPr>
      <t>- сума нарахованого зносу</t>
    </r>
  </si>
  <si>
    <t>1070\3</t>
  </si>
  <si>
    <r>
      <t xml:space="preserve">                   </t>
    </r>
    <r>
      <rPr>
        <sz val="14"/>
        <rFont val="Times New Roman"/>
        <family val="1"/>
      </rPr>
      <t>- інше (штрафи, пені)</t>
    </r>
  </si>
  <si>
    <t>1070\4</t>
  </si>
  <si>
    <r>
      <t xml:space="preserve">                  </t>
    </r>
    <r>
      <rPr>
        <sz val="14"/>
        <rFont val="Times New Roman"/>
        <family val="1"/>
      </rPr>
      <t>- списання кредиторської заборгованості</t>
    </r>
  </si>
  <si>
    <t>1070/4</t>
  </si>
  <si>
    <r>
      <t xml:space="preserve">                  </t>
    </r>
    <r>
      <rPr>
        <sz val="14"/>
        <rFont val="Times New Roman"/>
        <family val="1"/>
      </rPr>
      <t>- дохід від дров і т.д.</t>
    </r>
  </si>
  <si>
    <t>1070/6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</si>
  <si>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</si>
  <si>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</si>
  <si>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</si>
  <si>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</si>
  <si>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</si>
  <si>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</si>
  <si>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</si>
  <si>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</si>
  <si>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</si>
  <si>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</si>
  <si>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</si>
  <si>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</si>
  <si>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</si>
  <si>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</si>
  <si>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</si>
  <si>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</si>
  <si>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</si>
  <si>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</si>
  <si>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</si>
  <si>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</si>
  <si>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</si>
  <si>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</si>
  <si>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</si>
  <si>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</si>
  <si>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</si>
  <si>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</si>
  <si>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</si>
  <si>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</si>
  <si>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</si>
  <si>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</si>
  <si>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</si>
  <si>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(штрафи, пені, списання ОЗ)</t>
  </si>
  <si>
    <t>Інші фінансові доходи (доходи від використання вторинної сировини, благодійна допомога)</t>
  </si>
  <si>
    <t>Фінансові витрати (розшифрувати)</t>
  </si>
  <si>
    <t>Інші доходи (розшифрувати), у тому числі:</t>
  </si>
  <si>
    <t>Інші витрати (розшифрувати), у тому числі:</t>
  </si>
  <si>
    <t>Фінансовий результат до оподаткування: прибуток/збиток</t>
  </si>
  <si>
    <t xml:space="preserve">Прибуток (збиток) від  припиненої діяльності після оподаткування 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</si>
  <si>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</si>
  <si>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</si>
  <si>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</si>
  <si>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</si>
  <si>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</si>
  <si>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паливо</t>
  </si>
  <si>
    <t>Витрати на оплату праці</t>
  </si>
  <si>
    <t>Відрахування на соціальні заходи</t>
  </si>
  <si>
    <t>Амортизація</t>
  </si>
  <si>
    <t>Інші операційні витрати, у тому числі:</t>
  </si>
  <si>
    <t>Усього</t>
  </si>
  <si>
    <r>
      <t xml:space="preserve">Директор </t>
    </r>
    <r>
      <rPr>
        <sz val="14"/>
        <rFont val="Times New Roman"/>
        <family val="1"/>
      </rPr>
      <t>_____________________________________</t>
    </r>
  </si>
  <si>
    <t>_________________________</t>
  </si>
  <si>
    <t xml:space="preserve">                                (посада)</t>
  </si>
  <si>
    <r>
      <t xml:space="preserve">               </t>
    </r>
    <r>
      <rPr>
        <sz val="14"/>
        <rFont val="Times New Roman"/>
        <family val="1"/>
      </rPr>
      <t>(підпис)</t>
    </r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</si>
  <si>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</si>
  <si>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</si>
  <si>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</si>
  <si>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</si>
  <si>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</si>
  <si>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</si>
  <si>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</si>
  <si>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</si>
  <si>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</si>
  <si>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</si>
  <si>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</si>
  <si>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</si>
  <si>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</si>
  <si>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</si>
  <si>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</si>
  <si>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 та податок на землю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</si>
  <si>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</si>
  <si>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</si>
  <si>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</si>
  <si>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</si>
  <si>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</si>
  <si>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</si>
  <si>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інші платежі (військовий збір)</t>
  </si>
  <si>
    <r>
      <t xml:space="preserve">Директор </t>
    </r>
    <r>
      <rPr>
        <sz val="14"/>
        <rFont val="Times New Roman"/>
        <family val="1"/>
      </rPr>
      <t>______________________________</t>
    </r>
  </si>
  <si>
    <t xml:space="preserve">                                     (посада)</t>
  </si>
  <si>
    <r>
      <t xml:space="preserve">                    </t>
    </r>
    <r>
      <rPr>
        <sz val="14"/>
        <rFont val="Times New Roman"/>
        <family val="1"/>
      </rPr>
      <t>(підпис)</t>
    </r>
  </si>
  <si>
    <t>Код рядка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</si>
  <si>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</si>
  <si>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</si>
  <si>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</si>
  <si>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</si>
  <si>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</si>
  <si>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</si>
  <si>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</si>
  <si>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</si>
  <si>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</si>
  <si>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</si>
  <si>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</si>
  <si>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Надходження</t>
  </si>
  <si>
    <t>Реалізація продукції (товарів, робіт, послуг)</t>
  </si>
  <si>
    <t>Інші надходження</t>
  </si>
  <si>
    <t>Витрати на оплату:</t>
  </si>
  <si>
    <t>Товарів (робіт, послуг)</t>
  </si>
  <si>
    <t>Праці</t>
  </si>
  <si>
    <t>Зобов'язання з податків та зборів</t>
  </si>
  <si>
    <t>Витрачання на оплату зобов'язання з податку на додану вартість</t>
  </si>
  <si>
    <t>Витрачання на оплату зобов'язань з інших податків і зборів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</si>
  <si>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</si>
  <si>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</si>
  <si>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</si>
  <si>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</si>
  <si>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</si>
  <si>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</si>
  <si>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</si>
  <si>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</si>
  <si>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</si>
  <si>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</si>
  <si>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(бюджет розвитку, природоохоронний фонд))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</si>
  <si>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</si>
  <si>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</si>
  <si>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</si>
  <si>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</si>
  <si>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</si>
  <si>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(придбання нематеріальних активів,реконструкція, кап.ремонт, поточні послуги))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</si>
  <si>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</si>
  <si>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</si>
  <si>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</si>
  <si>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</si>
  <si>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</si>
  <si>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</si>
  <si>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</si>
  <si>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</si>
  <si>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</si>
  <si>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</si>
  <si>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 xml:space="preserve">Інші надходження (розшифрувати) 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</si>
  <si>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</si>
  <si>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</si>
  <si>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</si>
  <si>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</si>
  <si>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Інші витрати (розшифрувати)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</si>
  <si>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</si>
  <si>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</si>
  <si>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</si>
  <si>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</si>
  <si>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</si>
  <si>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r>
      <t xml:space="preserve">Директор </t>
    </r>
    <r>
      <rPr>
        <sz val="14"/>
        <rFont val="Times New Roman"/>
        <family val="1"/>
      </rPr>
      <t>_______________________________</t>
    </r>
  </si>
  <si>
    <t xml:space="preserve">                                        (посада)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</si>
  <si>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</si>
  <si>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</si>
  <si>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</si>
  <si>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</si>
  <si>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</si>
  <si>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</si>
  <si>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</si>
  <si>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</si>
  <si>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</si>
  <si>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r>
      <t xml:space="preserve">Директор </t>
    </r>
    <r>
      <rPr>
        <sz val="14"/>
        <rFont val="Times New Roman"/>
        <family val="1"/>
      </rPr>
      <t xml:space="preserve"> __________________________________</t>
    </r>
  </si>
  <si>
    <t>Інформація</t>
  </si>
  <si>
    <t>до фінансового плану на 2016_ рік</t>
  </si>
  <si>
    <t>Комунальне підприємство "Дирекція парків" Черкаської міської ради</t>
  </si>
  <si>
    <t>(найменування підприємства)</t>
  </si>
  <si>
    <r>
      <t xml:space="preserve">      </t>
    </r>
    <r>
      <rPr>
        <b/>
        <sz val="14"/>
        <rFont val="Times New Roman"/>
        <family val="1"/>
      </rPr>
      <t>1. Дані про підприємство, персонал та фонд заробітної плати</t>
    </r>
  </si>
  <si>
    <r>
      <t xml:space="preserve">      </t>
    </r>
    <r>
      <rPr>
        <sz val="14"/>
        <rFont val="Times New Roman"/>
        <family val="1"/>
      </rPr>
      <t>Загальна інформація про підприємство (резюме)</t>
    </r>
  </si>
  <si>
    <t>Плановий рік до прогнозу на поточний рік, %</t>
  </si>
  <si>
    <t>Плановий рік до факту минулого року, %</t>
  </si>
  <si>
    <t>Середньооблікова чисельність штатних осіб, у тому числі:</t>
  </si>
  <si>
    <t>керівники</t>
  </si>
  <si>
    <t>професіонали</t>
  </si>
  <si>
    <t>спеціалісти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</si>
  <si>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</si>
  <si>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</si>
  <si>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</si>
  <si>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</si>
  <si>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</si>
  <si>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</si>
  <si>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</si>
  <si>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</si>
  <si>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</si>
  <si>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</si>
  <si>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r>
      <t xml:space="preserve">      </t>
    </r>
    <r>
      <rPr>
        <b/>
        <sz val="14"/>
        <rFont val="Times New Roman"/>
        <family val="1"/>
      </rPr>
      <t>2. Інформація про бізнес підприємства (код рядка 1040 "чистий дохід від реалізації продукції ( товарів, робіт, послуг)" фінансового плану)</t>
    </r>
  </si>
  <si>
    <t>Питома вага в загальному обсязі реалізації, %</t>
  </si>
  <si>
    <t>Фактичний показник за _2014 минулий рік</t>
  </si>
  <si>
    <t>Фактичний показник поточного року за останній звітний період (9 місяців 2015)</t>
  </si>
  <si>
    <t>Плановий _2016 рік</t>
  </si>
  <si>
    <t>за минулий рік</t>
  </si>
  <si>
    <t>за плановий рік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</si>
  <si>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</si>
  <si>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</si>
  <si>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Фінансова підтримка</t>
  </si>
  <si>
    <t>Інший дохід від реалізації продукції</t>
  </si>
  <si>
    <r>
      <t xml:space="preserve">      </t>
    </r>
    <r>
      <rPr>
        <b/>
        <sz val="14"/>
        <rFont val="Times New Roman"/>
        <family val="1"/>
      </rPr>
      <t>3. Діючі фінансові зобов'язання підприємства</t>
    </r>
  </si>
  <si>
    <t>Найменування  банку</t>
  </si>
  <si>
    <t xml:space="preserve">Вид кредитного продукту та цільове призначення 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</si>
  <si>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</si>
  <si>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</si>
  <si>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</si>
  <si>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</si>
  <si>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</si>
  <si>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</si>
  <si>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r>
      <t xml:space="preserve">      </t>
    </r>
    <r>
      <rPr>
        <b/>
        <sz val="14"/>
        <rFont val="Times New Roman"/>
        <family val="1"/>
      </rPr>
      <t>4. Інформація щодо отримання та повернення залучених коштів</t>
    </r>
  </si>
  <si>
    <t>Зобов'язання</t>
  </si>
  <si>
    <t>Заборгованість за кредитами на початок _______року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</si>
  <si>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</si>
  <si>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</si>
  <si>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</si>
  <si>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</si>
  <si>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</si>
  <si>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</si>
  <si>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</si>
  <si>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</si>
  <si>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r>
      <t xml:space="preserve">       </t>
    </r>
    <r>
      <rPr>
        <b/>
        <sz val="14"/>
        <rFont val="Times New Roman"/>
        <family val="1"/>
      </rPr>
      <t>5. Витрати, пов'язані з використанням власних службових автомобілів (у складі адміністративних витрат, рядок 1081)</t>
    </r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</si>
  <si>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</si>
  <si>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</si>
  <si>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</si>
  <si>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</si>
  <si>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</si>
  <si>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</si>
  <si>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</si>
  <si>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</si>
  <si>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</si>
  <si>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</si>
  <si>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r>
      <t xml:space="preserve">       </t>
    </r>
    <r>
      <rPr>
        <b/>
        <sz val="14"/>
        <rFont val="Times New Roman"/>
        <family val="1"/>
      </rPr>
      <t>6. Витрати на оренду службових автомобілів (у складі адміністративних витрат, рядок 1082)</t>
    </r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</si>
  <si>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</si>
  <si>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</si>
  <si>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</si>
  <si>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</si>
  <si>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</si>
  <si>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I </t>
  </si>
  <si>
    <t>II</t>
  </si>
  <si>
    <t>III</t>
  </si>
  <si>
    <t>IV</t>
  </si>
  <si>
    <r>
      <t xml:space="preserve">      </t>
    </r>
    <r>
      <rPr>
        <b/>
        <sz val="14"/>
        <rFont val="Times New Roman"/>
        <family val="1"/>
      </rPr>
      <t>7. Джерела капітальних інвестицій</t>
    </r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</si>
  <si>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</si>
  <si>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</si>
  <si>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</si>
  <si>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</si>
  <si>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</si>
  <si>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</si>
  <si>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Плановий рік</t>
  </si>
  <si>
    <t>I</t>
  </si>
  <si>
    <t xml:space="preserve">І </t>
  </si>
  <si>
    <t xml:space="preserve">ІІ </t>
  </si>
  <si>
    <t xml:space="preserve">ІІІ </t>
  </si>
  <si>
    <t>Відсоток</t>
  </si>
  <si>
    <r>
      <t xml:space="preserve">      </t>
    </r>
    <r>
      <rPr>
        <b/>
        <sz val="14"/>
        <rFont val="Times New Roman"/>
        <family val="1"/>
      </rPr>
      <t>8.  Капітальне будівництво (рядок 4010 таблиці 4)</t>
    </r>
  </si>
  <si>
    <t>тис.грн. (без ПДВ)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</si>
  <si>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</si>
  <si>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</si>
  <si>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</si>
  <si>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</si>
  <si>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</si>
  <si>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</si>
  <si>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</si>
  <si>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</si>
  <si>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</si>
  <si>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</si>
  <si>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</si>
  <si>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</si>
  <si>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</si>
  <si>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Стойко В.Ю.</t>
  </si>
  <si>
    <t>Факт 2015 рік</t>
  </si>
  <si>
    <t>Факт 2014 року</t>
  </si>
  <si>
    <t>Факт 2014  року</t>
  </si>
  <si>
    <t>Факт 2015 року</t>
  </si>
  <si>
    <t xml:space="preserve">Внески органів влади Автономної Республіки Крим та органів місцевого самоврядування у статутні фонди </t>
  </si>
  <si>
    <t>Заходи по збереженню природно-заповідного фонду</t>
  </si>
  <si>
    <t>рішення виконавчого комітету</t>
  </si>
  <si>
    <t xml:space="preserve">Черкаської міської ради </t>
  </si>
  <si>
    <t>від __________________. №______</t>
  </si>
  <si>
    <t>Інші інвестиції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</si>
</sst>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-* #,##0.00&quot;р.&quot;_-;\-* #,##0.00&quot;р.&quot;_-;_-* \-??&quot;р.&quot;_-;_-@_-"/>
    <numFmt numFmtId="176" formatCode="_(* #,##0_);_(* \(#,##0\);_(* \-_);_(@_)"/>
    <numFmt numFmtId="177" formatCode="_(* #,##0.00_);_(* \(#,##0.00\);_(* \-??_);_(@_)"/>
    <numFmt numFmtId="178" formatCode="_-* #,##0.00_₴_-;\-* #,##0.00_₴_-;_-* \-??_₴_-;_-@_-"/>
    <numFmt numFmtId="179" formatCode="#,##0.0_ ;[Red]\-#,##0.0\ "/>
    <numFmt numFmtId="180" formatCode="_-* #,##0.00_р_._-;\-* #,##0.00_р_._-;_-* \-??_р_._-;_-@_-"/>
    <numFmt numFmtId="181" formatCode="0.0;\(0.0\);;\-"/>
    <numFmt numFmtId="182" formatCode="#,##0.0"/>
    <numFmt numFmtId="183" formatCode="0.0"/>
    <numFmt numFmtId="184" formatCode="dd\.mm\.yyyy;@"/>
  </numFmts>
  <fonts count="67">
    <font>
      <sz val="10"/>
      <name val="Arial Cyr"/>
      <family val="0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4"/>
      <name val="Lucida Sans Unicode"/>
      <family val="0"/>
    </font>
    <font>
      <b/>
      <sz val="13"/>
      <name val="Times New Roman"/>
      <family val="1"/>
    </font>
    <font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4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49" fontId="10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1" fillId="0" borderId="0" applyNumberFormat="0" applyFill="0" applyBorder="0" applyAlignment="0" applyProtection="0"/>
    <xf numFmtId="173" fontId="12" fillId="0" borderId="0" applyAlignment="0"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9" fillId="22" borderId="7">
      <alignment horizontal="left" vertical="center"/>
      <protection locked="0"/>
    </xf>
    <xf numFmtId="49" fontId="19" fillId="22" borderId="7">
      <alignment horizontal="left" vertical="center"/>
      <protection/>
    </xf>
    <xf numFmtId="4" fontId="19" fillId="22" borderId="7">
      <alignment horizontal="right" vertical="center"/>
      <protection locked="0"/>
    </xf>
    <xf numFmtId="4" fontId="19" fillId="22" borderId="7">
      <alignment horizontal="right" vertical="center"/>
      <protection/>
    </xf>
    <xf numFmtId="4" fontId="20" fillId="22" borderId="7">
      <alignment horizontal="right" vertical="center"/>
      <protection locked="0"/>
    </xf>
    <xf numFmtId="49" fontId="21" fillId="22" borderId="3">
      <alignment horizontal="left" vertical="center"/>
      <protection locked="0"/>
    </xf>
    <xf numFmtId="49" fontId="21" fillId="22" borderId="3">
      <alignment horizontal="left" vertical="center"/>
      <protection/>
    </xf>
    <xf numFmtId="49" fontId="22" fillId="22" borderId="3">
      <alignment horizontal="left" vertical="center"/>
      <protection locked="0"/>
    </xf>
    <xf numFmtId="49" fontId="22" fillId="22" borderId="3">
      <alignment horizontal="left" vertical="center"/>
      <protection/>
    </xf>
    <xf numFmtId="4" fontId="21" fillId="22" borderId="3">
      <alignment horizontal="right" vertical="center"/>
      <protection locked="0"/>
    </xf>
    <xf numFmtId="4" fontId="21" fillId="22" borderId="3">
      <alignment horizontal="right" vertical="center"/>
      <protection/>
    </xf>
    <xf numFmtId="4" fontId="23" fillId="22" borderId="3">
      <alignment horizontal="right" vertical="center"/>
      <protection locked="0"/>
    </xf>
    <xf numFmtId="49" fontId="10" fillId="22" borderId="3">
      <alignment horizontal="left" vertical="center"/>
      <protection locked="0"/>
    </xf>
    <xf numFmtId="49" fontId="10" fillId="22" borderId="3">
      <alignment horizontal="left" vertical="center"/>
      <protection locked="0"/>
    </xf>
    <xf numFmtId="49" fontId="10" fillId="22" borderId="3">
      <alignment horizontal="left" vertical="center"/>
      <protection/>
    </xf>
    <xf numFmtId="49" fontId="10" fillId="22" borderId="3">
      <alignment horizontal="left" vertical="center"/>
      <protection/>
    </xf>
    <xf numFmtId="49" fontId="20" fillId="22" borderId="3">
      <alignment horizontal="left" vertical="center"/>
      <protection locked="0"/>
    </xf>
    <xf numFmtId="49" fontId="20" fillId="22" borderId="3">
      <alignment horizontal="left" vertical="center"/>
      <protection/>
    </xf>
    <xf numFmtId="4" fontId="10" fillId="22" borderId="3">
      <alignment horizontal="right" vertical="center"/>
      <protection locked="0"/>
    </xf>
    <xf numFmtId="4" fontId="10" fillId="22" borderId="3">
      <alignment horizontal="right" vertical="center"/>
      <protection locked="0"/>
    </xf>
    <xf numFmtId="4" fontId="10" fillId="22" borderId="3">
      <alignment horizontal="right" vertical="center"/>
      <protection/>
    </xf>
    <xf numFmtId="4" fontId="10" fillId="22" borderId="3">
      <alignment horizontal="right" vertical="center"/>
      <protection/>
    </xf>
    <xf numFmtId="4" fontId="20" fillId="22" borderId="3">
      <alignment horizontal="right" vertical="center"/>
      <protection locked="0"/>
    </xf>
    <xf numFmtId="49" fontId="24" fillId="22" borderId="3">
      <alignment horizontal="left" vertical="center"/>
      <protection locked="0"/>
    </xf>
    <xf numFmtId="49" fontId="24" fillId="22" borderId="3">
      <alignment horizontal="left" vertical="center"/>
      <protection/>
    </xf>
    <xf numFmtId="49" fontId="25" fillId="22" borderId="3">
      <alignment horizontal="left" vertical="center"/>
      <protection locked="0"/>
    </xf>
    <xf numFmtId="49" fontId="25" fillId="22" borderId="3">
      <alignment horizontal="left" vertical="center"/>
      <protection/>
    </xf>
    <xf numFmtId="4" fontId="24" fillId="22" borderId="3">
      <alignment horizontal="right" vertical="center"/>
      <protection locked="0"/>
    </xf>
    <xf numFmtId="4" fontId="24" fillId="22" borderId="3">
      <alignment horizontal="right" vertical="center"/>
      <protection/>
    </xf>
    <xf numFmtId="4" fontId="26" fillId="22" borderId="3">
      <alignment horizontal="right" vertical="center"/>
      <protection locked="0"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" fontId="27" fillId="0" borderId="3">
      <alignment horizontal="right" vertical="center"/>
      <protection locked="0"/>
    </xf>
    <xf numFmtId="4" fontId="27" fillId="0" borderId="3">
      <alignment horizontal="right" vertical="center"/>
      <protection/>
    </xf>
    <xf numFmtId="4" fontId="28" fillId="0" borderId="3">
      <alignment horizontal="right" vertical="center"/>
      <protection locked="0"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9" fontId="30" fillId="0" borderId="3">
      <alignment horizontal="left" vertical="center"/>
      <protection locked="0"/>
    </xf>
    <xf numFmtId="49" fontId="30" fillId="0" borderId="3">
      <alignment horizontal="left" vertical="center"/>
      <protection/>
    </xf>
    <xf numFmtId="4" fontId="29" fillId="0" borderId="3">
      <alignment horizontal="right" vertical="center"/>
      <protection locked="0"/>
    </xf>
    <xf numFmtId="4" fontId="29" fillId="0" borderId="3">
      <alignment horizontal="right" vertical="center"/>
      <protection/>
    </xf>
    <xf numFmtId="49" fontId="27" fillId="0" borderId="3">
      <alignment horizontal="left" vertical="center"/>
      <protection locked="0"/>
    </xf>
    <xf numFmtId="49" fontId="28" fillId="0" borderId="3">
      <alignment horizontal="left" vertical="center"/>
      <protection locked="0"/>
    </xf>
    <xf numFmtId="4" fontId="27" fillId="0" borderId="3">
      <alignment horizontal="right" vertical="center"/>
      <protection locked="0"/>
    </xf>
    <xf numFmtId="0" fontId="31" fillId="0" borderId="8" applyNumberFormat="0" applyFill="0" applyAlignment="0" applyProtection="0"/>
    <xf numFmtId="0" fontId="32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24" borderId="9" applyNumberFormat="0" applyAlignment="0" applyProtection="0"/>
    <xf numFmtId="4" fontId="33" fillId="7" borderId="3">
      <alignment horizontal="right" vertical="center"/>
      <protection locked="0"/>
    </xf>
    <xf numFmtId="4" fontId="33" fillId="6" borderId="3">
      <alignment horizontal="right" vertical="center"/>
      <protection locked="0"/>
    </xf>
    <xf numFmtId="4" fontId="33" fillId="20" borderId="3">
      <alignment horizontal="right" vertical="center"/>
      <protection locked="0"/>
    </xf>
    <xf numFmtId="0" fontId="34" fillId="20" borderId="10" applyNumberFormat="0" applyAlignment="0" applyProtection="0"/>
    <xf numFmtId="49" fontId="10" fillId="0" borderId="3">
      <alignment horizontal="left" vertical="center" wrapText="1"/>
      <protection locked="0"/>
    </xf>
    <xf numFmtId="49" fontId="10" fillId="0" borderId="3">
      <alignment horizontal="left" vertical="center" wrapText="1"/>
      <protection locked="0"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7" borderId="1" applyNumberFormat="0" applyAlignment="0" applyProtection="0"/>
    <xf numFmtId="0" fontId="38" fillId="7" borderId="1" applyNumberFormat="0" applyAlignment="0" applyProtection="0"/>
    <xf numFmtId="0" fontId="18" fillId="7" borderId="1" applyNumberFormat="0" applyAlignment="0" applyProtection="0"/>
    <xf numFmtId="0" fontId="34" fillId="20" borderId="10" applyNumberFormat="0" applyAlignment="0" applyProtection="0"/>
    <xf numFmtId="0" fontId="39" fillId="20" borderId="10" applyNumberFormat="0" applyAlignment="0" applyProtection="0"/>
    <xf numFmtId="0" fontId="34" fillId="20" borderId="10" applyNumberFormat="0" applyAlignment="0" applyProtection="0"/>
    <xf numFmtId="0" fontId="8" fillId="20" borderId="1" applyNumberFormat="0" applyAlignment="0" applyProtection="0"/>
    <xf numFmtId="0" fontId="40" fillId="20" borderId="1" applyNumberFormat="0" applyAlignment="0" applyProtection="0"/>
    <xf numFmtId="0" fontId="8" fillId="20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14" fillId="0" borderId="4" applyNumberFormat="0" applyFill="0" applyAlignment="0" applyProtection="0"/>
    <xf numFmtId="0" fontId="41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42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43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0" borderId="11" applyNumberFormat="0" applyFill="0" applyAlignment="0" applyProtection="0"/>
    <xf numFmtId="0" fontId="9" fillId="21" borderId="2" applyNumberFormat="0" applyAlignment="0" applyProtection="0"/>
    <xf numFmtId="0" fontId="45" fillId="21" borderId="2" applyNumberFormat="0" applyAlignment="0" applyProtection="0"/>
    <xf numFmtId="0" fontId="9" fillId="21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46" fillId="2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4" borderId="9" applyNumberFormat="0" applyAlignment="0" applyProtection="0"/>
    <xf numFmtId="0" fontId="0" fillId="24" borderId="9" applyNumberFormat="0" applyAlignment="0" applyProtection="0"/>
    <xf numFmtId="0" fontId="0" fillId="24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50" fillId="0" borderId="8" applyNumberFormat="0" applyFill="0" applyAlignment="0" applyProtection="0"/>
    <xf numFmtId="0" fontId="31" fillId="0" borderId="8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66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0" fontId="13" fillId="4" borderId="0" applyNumberFormat="0" applyBorder="0" applyAlignment="0" applyProtection="0"/>
    <xf numFmtId="0" fontId="52" fillId="4" borderId="0" applyNumberFormat="0" applyBorder="0" applyAlignment="0" applyProtection="0"/>
    <xf numFmtId="0" fontId="13" fillId="4" borderId="0" applyNumberFormat="0" applyBorder="0" applyAlignment="0" applyProtection="0"/>
    <xf numFmtId="181" fontId="53" fillId="0" borderId="0" applyFill="0" applyBorder="0">
      <alignment horizontal="center" vertical="center" wrapText="1"/>
      <protection locked="0"/>
    </xf>
    <xf numFmtId="173" fontId="54" fillId="0" borderId="0">
      <alignment wrapText="1"/>
      <protection/>
    </xf>
    <xf numFmtId="173" fontId="12" fillId="0" borderId="0">
      <alignment wrapText="1"/>
      <protection/>
    </xf>
  </cellStyleXfs>
  <cellXfs count="234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5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 shrinkToFit="1"/>
    </xf>
    <xf numFmtId="0" fontId="58" fillId="0" borderId="3" xfId="0" applyFont="1" applyFill="1" applyBorder="1" applyAlignment="1">
      <alignment horizontal="center" vertical="center" wrapText="1"/>
    </xf>
    <xf numFmtId="0" fontId="55" fillId="0" borderId="3" xfId="214" applyNumberFormat="1" applyFont="1" applyFill="1" applyBorder="1" applyAlignment="1">
      <alignment vertical="center" wrapText="1"/>
      <protection locked="0"/>
    </xf>
    <xf numFmtId="182" fontId="55" fillId="0" borderId="3" xfId="0" applyNumberFormat="1" applyFont="1" applyFill="1" applyBorder="1" applyAlignment="1">
      <alignment horizontal="center" vertical="center" wrapText="1"/>
    </xf>
    <xf numFmtId="0" fontId="58" fillId="0" borderId="3" xfId="214" applyNumberFormat="1" applyFont="1" applyFill="1" applyBorder="1" applyAlignment="1">
      <alignment vertical="center" wrapText="1"/>
      <protection locked="0"/>
    </xf>
    <xf numFmtId="0" fontId="58" fillId="0" borderId="3" xfId="0" applyFont="1" applyFill="1" applyBorder="1" applyAlignment="1">
      <alignment horizontal="center" vertical="center"/>
    </xf>
    <xf numFmtId="182" fontId="58" fillId="0" borderId="3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/>
    </xf>
    <xf numFmtId="182" fontId="58" fillId="0" borderId="12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 applyProtection="1">
      <alignment vertical="center" wrapText="1"/>
      <protection locked="0"/>
    </xf>
    <xf numFmtId="0" fontId="58" fillId="0" borderId="3" xfId="0" applyFont="1" applyFill="1" applyBorder="1" applyAlignment="1" applyProtection="1">
      <alignment vertical="center" wrapText="1"/>
      <protection locked="0"/>
    </xf>
    <xf numFmtId="0" fontId="55" fillId="0" borderId="3" xfId="0" applyFont="1" applyFill="1" applyBorder="1" applyAlignment="1">
      <alignment vertical="center" wrapText="1"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0" fontId="55" fillId="0" borderId="3" xfId="298" applyFont="1" applyFill="1" applyBorder="1" applyAlignment="1">
      <alignment horizontal="left" vertical="center" wrapText="1"/>
      <protection/>
    </xf>
    <xf numFmtId="0" fontId="58" fillId="0" borderId="3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3" fontId="55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182" fontId="55" fillId="0" borderId="0" xfId="0" applyNumberFormat="1" applyFont="1" applyFill="1" applyBorder="1" applyAlignment="1">
      <alignment horizontal="center" vertical="center" wrapText="1"/>
    </xf>
    <xf numFmtId="182" fontId="59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183" fontId="58" fillId="0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left" vertical="center" wrapText="1"/>
    </xf>
    <xf numFmtId="183" fontId="55" fillId="0" borderId="3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0" fontId="58" fillId="7" borderId="3" xfId="0" applyFont="1" applyFill="1" applyBorder="1" applyAlignment="1">
      <alignment horizontal="left" vertical="center" wrapText="1"/>
    </xf>
    <xf numFmtId="0" fontId="58" fillId="7" borderId="3" xfId="0" applyFont="1" applyFill="1" applyBorder="1" applyAlignment="1">
      <alignment horizontal="center" vertical="center"/>
    </xf>
    <xf numFmtId="182" fontId="58" fillId="7" borderId="3" xfId="0" applyNumberFormat="1" applyFont="1" applyFill="1" applyBorder="1" applyAlignment="1">
      <alignment horizontal="center" vertical="center" wrapText="1"/>
    </xf>
    <xf numFmtId="0" fontId="58" fillId="7" borderId="0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left" vertical="center" wrapText="1"/>
    </xf>
    <xf numFmtId="182" fontId="59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 shrinkToFit="1"/>
    </xf>
    <xf numFmtId="0" fontId="58" fillId="7" borderId="1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182" fontId="58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182" fontId="55" fillId="0" borderId="0" xfId="0" applyNumberFormat="1" applyFont="1" applyFill="1" applyBorder="1" applyAlignment="1">
      <alignment horizontal="right" vertical="center" wrapText="1"/>
    </xf>
    <xf numFmtId="0" fontId="55" fillId="0" borderId="0" xfId="298" applyFont="1" applyFill="1" applyBorder="1" applyAlignment="1">
      <alignment vertical="center"/>
      <protection/>
    </xf>
    <xf numFmtId="0" fontId="55" fillId="0" borderId="0" xfId="298" applyFont="1" applyFill="1" applyBorder="1" applyAlignment="1">
      <alignment horizontal="center" vertical="center"/>
      <protection/>
    </xf>
    <xf numFmtId="0" fontId="58" fillId="0" borderId="0" xfId="298" applyFont="1" applyFill="1" applyBorder="1" applyAlignment="1">
      <alignment horizontal="center" vertical="center"/>
      <protection/>
    </xf>
    <xf numFmtId="0" fontId="58" fillId="0" borderId="0" xfId="298" applyFont="1" applyFill="1" applyBorder="1" applyAlignment="1">
      <alignment horizontal="center" vertical="center" wrapText="1"/>
      <protection/>
    </xf>
    <xf numFmtId="0" fontId="55" fillId="0" borderId="3" xfId="298" applyFont="1" applyFill="1" applyBorder="1" applyAlignment="1">
      <alignment horizontal="center" vertical="center" wrapText="1"/>
      <protection/>
    </xf>
    <xf numFmtId="0" fontId="55" fillId="0" borderId="3" xfId="298" applyFont="1" applyFill="1" applyBorder="1" applyAlignment="1">
      <alignment horizontal="center" vertical="center"/>
      <protection/>
    </xf>
    <xf numFmtId="0" fontId="58" fillId="0" borderId="3" xfId="298" applyFont="1" applyFill="1" applyBorder="1" applyAlignment="1">
      <alignment horizontal="left" vertical="center" wrapText="1"/>
      <protection/>
    </xf>
    <xf numFmtId="182" fontId="58" fillId="0" borderId="3" xfId="298" applyNumberFormat="1" applyFont="1" applyFill="1" applyBorder="1" applyAlignment="1">
      <alignment horizontal="center" vertical="center" wrapText="1"/>
      <protection/>
    </xf>
    <xf numFmtId="182" fontId="55" fillId="0" borderId="3" xfId="298" applyNumberFormat="1" applyFont="1" applyFill="1" applyBorder="1" applyAlignment="1">
      <alignment horizontal="center" vertical="center" wrapText="1"/>
      <protection/>
    </xf>
    <xf numFmtId="182" fontId="59" fillId="0" borderId="3" xfId="298" applyNumberFormat="1" applyFont="1" applyFill="1" applyBorder="1" applyAlignment="1">
      <alignment horizontal="center" vertical="center" wrapText="1"/>
      <protection/>
    </xf>
    <xf numFmtId="0" fontId="58" fillId="0" borderId="0" xfId="298" applyFont="1" applyFill="1" applyBorder="1" applyAlignment="1">
      <alignment vertical="center"/>
      <protection/>
    </xf>
    <xf numFmtId="0" fontId="58" fillId="0" borderId="3" xfId="298" applyFont="1" applyFill="1" applyBorder="1" applyAlignment="1">
      <alignment horizontal="center" vertical="center" wrapText="1"/>
      <protection/>
    </xf>
    <xf numFmtId="0" fontId="58" fillId="7" borderId="3" xfId="298" applyFont="1" applyFill="1" applyBorder="1" applyAlignment="1">
      <alignment horizontal="left" vertical="center" wrapText="1"/>
      <protection/>
    </xf>
    <xf numFmtId="0" fontId="58" fillId="7" borderId="3" xfId="298" applyFont="1" applyFill="1" applyBorder="1" applyAlignment="1">
      <alignment horizontal="center" vertical="center" wrapText="1"/>
      <protection/>
    </xf>
    <xf numFmtId="182" fontId="58" fillId="7" borderId="3" xfId="298" applyNumberFormat="1" applyFont="1" applyFill="1" applyBorder="1" applyAlignment="1">
      <alignment horizontal="center" vertical="center" wrapText="1"/>
      <protection/>
    </xf>
    <xf numFmtId="0" fontId="58" fillId="7" borderId="0" xfId="298" applyFont="1" applyFill="1" applyBorder="1" applyAlignment="1">
      <alignment vertical="center"/>
      <protection/>
    </xf>
    <xf numFmtId="0" fontId="55" fillId="0" borderId="0" xfId="298" applyFont="1" applyFill="1" applyBorder="1" applyAlignment="1">
      <alignment horizontal="left" vertical="center" wrapText="1"/>
      <protection/>
    </xf>
    <xf numFmtId="182" fontId="55" fillId="0" borderId="0" xfId="298" applyNumberFormat="1" applyFont="1" applyFill="1" applyBorder="1" applyAlignment="1">
      <alignment horizontal="center" vertical="center" wrapText="1"/>
      <protection/>
    </xf>
    <xf numFmtId="182" fontId="55" fillId="0" borderId="0" xfId="298" applyNumberFormat="1" applyFont="1" applyFill="1" applyBorder="1" applyAlignment="1">
      <alignment horizontal="right" vertical="center" wrapText="1"/>
      <protection/>
    </xf>
    <xf numFmtId="0" fontId="55" fillId="0" borderId="0" xfId="298" applyFont="1" applyFill="1" applyBorder="1" applyAlignment="1">
      <alignment vertical="center" wrapText="1"/>
      <protection/>
    </xf>
    <xf numFmtId="0" fontId="55" fillId="0" borderId="0" xfId="0" applyFont="1" applyFill="1" applyBorder="1" applyAlignment="1">
      <alignment horizontal="right" vertical="center"/>
    </xf>
    <xf numFmtId="0" fontId="62" fillId="0" borderId="0" xfId="298" applyFont="1" applyFill="1">
      <alignment/>
      <protection/>
    </xf>
    <xf numFmtId="0" fontId="55" fillId="0" borderId="3" xfId="0" applyFont="1" applyFill="1" applyBorder="1" applyAlignment="1">
      <alignment vertical="center"/>
    </xf>
    <xf numFmtId="3" fontId="55" fillId="0" borderId="3" xfId="0" applyNumberFormat="1" applyFont="1" applyFill="1" applyBorder="1" applyAlignment="1">
      <alignment horizontal="center" vertical="center" wrapText="1"/>
    </xf>
    <xf numFmtId="0" fontId="55" fillId="0" borderId="3" xfId="298" applyFont="1" applyFill="1" applyBorder="1" applyAlignment="1">
      <alignment horizontal="left" vertical="center" wrapText="1"/>
      <protection/>
    </xf>
    <xf numFmtId="4" fontId="55" fillId="0" borderId="3" xfId="0" applyNumberFormat="1" applyFont="1" applyFill="1" applyBorder="1" applyAlignment="1">
      <alignment horizontal="center" vertical="center" wrapText="1"/>
    </xf>
    <xf numFmtId="4" fontId="55" fillId="0" borderId="3" xfId="252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vertical="center"/>
    </xf>
    <xf numFmtId="0" fontId="58" fillId="7" borderId="0" xfId="0" applyFont="1" applyFill="1" applyAlignment="1">
      <alignment vertical="center"/>
    </xf>
    <xf numFmtId="3" fontId="58" fillId="0" borderId="3" xfId="0" applyNumberFormat="1" applyFont="1" applyFill="1" applyBorder="1" applyAlignment="1">
      <alignment horizontal="center" vertical="center" wrapText="1"/>
    </xf>
    <xf numFmtId="183" fontId="58" fillId="0" borderId="0" xfId="0" applyNumberFormat="1" applyFont="1" applyFill="1" applyBorder="1" applyAlignment="1">
      <alignment horizontal="center" vertical="center" wrapText="1"/>
    </xf>
    <xf numFmtId="183" fontId="58" fillId="0" borderId="0" xfId="0" applyNumberFormat="1" applyFont="1" applyFill="1" applyBorder="1" applyAlignment="1">
      <alignment horizontal="right" vertical="center"/>
    </xf>
    <xf numFmtId="183" fontId="58" fillId="0" borderId="0" xfId="0" applyNumberFormat="1" applyFont="1" applyFill="1" applyBorder="1" applyAlignment="1">
      <alignment horizontal="right" vertical="center" wrapText="1"/>
    </xf>
    <xf numFmtId="0" fontId="58" fillId="7" borderId="3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horizontal="center" vertical="center" wrapText="1"/>
    </xf>
    <xf numFmtId="182" fontId="58" fillId="0" borderId="0" xfId="0" applyNumberFormat="1" applyFont="1" applyFill="1" applyBorder="1" applyAlignment="1">
      <alignment horizontal="center" vertical="center" wrapText="1"/>
    </xf>
    <xf numFmtId="182" fontId="58" fillId="0" borderId="0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left" vertical="center"/>
    </xf>
    <xf numFmtId="3" fontId="55" fillId="0" borderId="14" xfId="0" applyNumberFormat="1" applyFont="1" applyFill="1" applyBorder="1" applyAlignment="1">
      <alignment horizontal="center" vertical="center" wrapText="1"/>
    </xf>
    <xf numFmtId="182" fontId="55" fillId="0" borderId="0" xfId="0" applyNumberFormat="1" applyFont="1" applyFill="1" applyBorder="1" applyAlignment="1">
      <alignment horizontal="center" vertical="center"/>
    </xf>
    <xf numFmtId="183" fontId="58" fillId="0" borderId="3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 wrapText="1" shrinkToFit="1"/>
    </xf>
    <xf numFmtId="0" fontId="64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/>
    </xf>
    <xf numFmtId="3" fontId="55" fillId="0" borderId="3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 wrapText="1"/>
    </xf>
    <xf numFmtId="182" fontId="55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/>
    </xf>
    <xf numFmtId="3" fontId="58" fillId="0" borderId="15" xfId="0" applyNumberFormat="1" applyFont="1" applyFill="1" applyBorder="1" applyAlignment="1">
      <alignment horizontal="center" vertical="center" wrapText="1"/>
    </xf>
    <xf numFmtId="3" fontId="58" fillId="0" borderId="16" xfId="0" applyNumberFormat="1" applyFont="1" applyFill="1" applyBorder="1" applyAlignment="1">
      <alignment horizontal="center" vertical="center" wrapText="1"/>
    </xf>
    <xf numFmtId="182" fontId="55" fillId="0" borderId="0" xfId="0" applyNumberFormat="1" applyFont="1" applyFill="1" applyAlignment="1">
      <alignment vertical="center"/>
    </xf>
    <xf numFmtId="0" fontId="58" fillId="0" borderId="18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 shrinkToFi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2" fontId="61" fillId="0" borderId="17" xfId="0" applyNumberFormat="1" applyFont="1" applyFill="1" applyBorder="1" applyAlignment="1">
      <alignment horizontal="center" vertical="center" wrapText="1"/>
    </xf>
    <xf numFmtId="49" fontId="61" fillId="0" borderId="3" xfId="0" applyNumberFormat="1" applyFont="1" applyFill="1" applyBorder="1" applyAlignment="1">
      <alignment horizontal="left" vertical="center" wrapText="1"/>
    </xf>
    <xf numFmtId="49" fontId="61" fillId="0" borderId="15" xfId="0" applyNumberFormat="1" applyFont="1" applyFill="1" applyBorder="1" applyAlignment="1">
      <alignment horizontal="left" vertical="center" wrapText="1"/>
    </xf>
    <xf numFmtId="3" fontId="61" fillId="0" borderId="0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 shrinkToFit="1"/>
    </xf>
    <xf numFmtId="2" fontId="55" fillId="0" borderId="15" xfId="0" applyNumberFormat="1" applyFont="1" applyBorder="1" applyAlignment="1">
      <alignment horizontal="center" vertical="center" wrapText="1" shrinkToFit="1"/>
    </xf>
    <xf numFmtId="0" fontId="55" fillId="0" borderId="15" xfId="0" applyFont="1" applyFill="1" applyBorder="1" applyAlignment="1">
      <alignment horizontal="center" vertical="center" wrapText="1" shrinkToFit="1"/>
    </xf>
    <xf numFmtId="3" fontId="61" fillId="0" borderId="3" xfId="0" applyNumberFormat="1" applyFont="1" applyFill="1" applyBorder="1" applyAlignment="1">
      <alignment horizontal="center" vertical="center" wrapText="1" shrinkToFit="1"/>
    </xf>
    <xf numFmtId="0" fontId="61" fillId="0" borderId="3" xfId="0" applyFont="1" applyFill="1" applyBorder="1" applyAlignment="1">
      <alignment horizontal="left" vertical="center" wrapText="1"/>
    </xf>
    <xf numFmtId="2" fontId="61" fillId="0" borderId="3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left" vertical="center" wrapText="1"/>
    </xf>
    <xf numFmtId="184" fontId="61" fillId="0" borderId="0" xfId="0" applyNumberFormat="1" applyFont="1" applyFill="1" applyBorder="1" applyAlignment="1">
      <alignment horizontal="center" vertical="center" wrapText="1"/>
    </xf>
    <xf numFmtId="2" fontId="55" fillId="0" borderId="3" xfId="0" applyNumberFormat="1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right" vertical="center"/>
    </xf>
    <xf numFmtId="0" fontId="55" fillId="0" borderId="18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49" fontId="61" fillId="0" borderId="3" xfId="0" applyNumberFormat="1" applyFont="1" applyFill="1" applyBorder="1" applyAlignment="1">
      <alignment horizontal="center" vertical="center" wrapText="1"/>
    </xf>
    <xf numFmtId="3" fontId="61" fillId="0" borderId="3" xfId="0" applyNumberFormat="1" applyFont="1" applyFill="1" applyBorder="1" applyAlignment="1">
      <alignment horizontal="center" vertical="center" wrapText="1"/>
    </xf>
    <xf numFmtId="4" fontId="61" fillId="0" borderId="3" xfId="0" applyNumberFormat="1" applyFont="1" applyFill="1" applyBorder="1" applyAlignment="1">
      <alignment horizontal="center" vertical="center" wrapText="1"/>
    </xf>
    <xf numFmtId="182" fontId="55" fillId="0" borderId="3" xfId="0" applyNumberFormat="1" applyFont="1" applyFill="1" applyBorder="1" applyAlignment="1">
      <alignment horizontal="center" vertical="center"/>
    </xf>
    <xf numFmtId="3" fontId="55" fillId="0" borderId="3" xfId="0" applyNumberFormat="1" applyFont="1" applyFill="1" applyBorder="1" applyAlignment="1">
      <alignment horizontal="left" vertical="center" wrapText="1"/>
    </xf>
    <xf numFmtId="2" fontId="55" fillId="0" borderId="3" xfId="0" applyNumberFormat="1" applyFont="1" applyFill="1" applyBorder="1" applyAlignment="1">
      <alignment horizontal="center" vertical="center" wrapText="1"/>
    </xf>
    <xf numFmtId="183" fontId="66" fillId="0" borderId="3" xfId="0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4" fillId="0" borderId="0" xfId="0" applyFont="1" applyFill="1" applyAlignment="1">
      <alignment vertical="center"/>
    </xf>
    <xf numFmtId="49" fontId="55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183" fontId="55" fillId="0" borderId="16" xfId="0" applyNumberFormat="1" applyFont="1" applyFill="1" applyBorder="1" applyAlignment="1">
      <alignment horizontal="left" vertical="center" wrapText="1"/>
    </xf>
    <xf numFmtId="183" fontId="55" fillId="0" borderId="20" xfId="0" applyNumberFormat="1" applyFont="1" applyFill="1" applyBorder="1" applyAlignment="1">
      <alignment horizontal="left" vertical="center" wrapText="1"/>
    </xf>
    <xf numFmtId="183" fontId="58" fillId="0" borderId="16" xfId="0" applyNumberFormat="1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2" fontId="55" fillId="0" borderId="16" xfId="0" applyNumberFormat="1" applyFont="1" applyFill="1" applyBorder="1" applyAlignment="1">
      <alignment horizontal="left" vertical="center" wrapText="1"/>
    </xf>
    <xf numFmtId="183" fontId="58" fillId="0" borderId="15" xfId="0" applyNumberFormat="1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2" fontId="55" fillId="0" borderId="15" xfId="0" applyNumberFormat="1" applyFont="1" applyFill="1" applyBorder="1" applyAlignment="1">
      <alignment horizontal="left" vertical="center" wrapText="1"/>
    </xf>
    <xf numFmtId="183" fontId="58" fillId="0" borderId="20" xfId="0" applyNumberFormat="1" applyFont="1" applyFill="1" applyBorder="1" applyAlignment="1">
      <alignment horizontal="left" vertical="center" wrapText="1"/>
    </xf>
    <xf numFmtId="183" fontId="58" fillId="0" borderId="21" xfId="0" applyNumberFormat="1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2" fontId="58" fillId="0" borderId="21" xfId="0" applyNumberFormat="1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2" fontId="55" fillId="0" borderId="20" xfId="0" applyNumberFormat="1" applyFont="1" applyFill="1" applyBorder="1" applyAlignment="1">
      <alignment horizontal="left" vertical="center" wrapText="1"/>
    </xf>
    <xf numFmtId="2" fontId="55" fillId="0" borderId="21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left" wrapText="1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 applyProtection="1">
      <alignment horizontal="center"/>
      <protection locked="0"/>
    </xf>
    <xf numFmtId="0" fontId="58" fillId="0" borderId="26" xfId="0" applyFont="1" applyFill="1" applyBorder="1" applyAlignment="1" applyProtection="1">
      <alignment horizontal="center"/>
      <protection locked="0"/>
    </xf>
    <xf numFmtId="182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182" fontId="55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58" fillId="0" borderId="0" xfId="298" applyFont="1" applyFill="1" applyBorder="1" applyAlignment="1">
      <alignment horizontal="center" vertical="center"/>
      <protection/>
    </xf>
    <xf numFmtId="0" fontId="55" fillId="0" borderId="3" xfId="298" applyFont="1" applyFill="1" applyBorder="1" applyAlignment="1">
      <alignment horizontal="center" vertical="center" wrapText="1"/>
      <protection/>
    </xf>
    <xf numFmtId="0" fontId="58" fillId="0" borderId="3" xfId="298" applyFont="1" applyFill="1" applyBorder="1" applyAlignment="1">
      <alignment horizontal="left" vertical="center" wrapText="1"/>
      <protection/>
    </xf>
    <xf numFmtId="0" fontId="55" fillId="0" borderId="3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182" fontId="58" fillId="0" borderId="3" xfId="0" applyNumberFormat="1" applyFont="1" applyFill="1" applyBorder="1" applyAlignment="1">
      <alignment horizontal="center" vertical="center" wrapText="1"/>
    </xf>
    <xf numFmtId="182" fontId="55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61" fillId="0" borderId="3" xfId="0" applyFont="1" applyFill="1" applyBorder="1" applyAlignment="1">
      <alignment horizontal="center" vertical="center" wrapText="1" shrinkToFit="1"/>
    </xf>
    <xf numFmtId="0" fontId="61" fillId="0" borderId="3" xfId="0" applyFont="1" applyFill="1" applyBorder="1" applyAlignment="1">
      <alignment horizontal="left" vertical="center" wrapText="1" shrinkToFit="1"/>
    </xf>
    <xf numFmtId="0" fontId="55" fillId="0" borderId="3" xfId="0" applyFont="1" applyFill="1" applyBorder="1" applyAlignment="1">
      <alignment horizontal="left" vertical="center" wrapText="1" shrinkToFit="1"/>
    </xf>
    <xf numFmtId="0" fontId="61" fillId="0" borderId="18" xfId="0" applyFont="1" applyFill="1" applyBorder="1" applyAlignment="1">
      <alignment horizontal="right" vertical="center"/>
    </xf>
    <xf numFmtId="49" fontId="55" fillId="0" borderId="20" xfId="0" applyNumberFormat="1" applyFont="1" applyFill="1" applyBorder="1" applyAlignment="1">
      <alignment horizontal="left" vertical="center" wrapText="1"/>
    </xf>
    <xf numFmtId="49" fontId="55" fillId="0" borderId="27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vertical="center"/>
    </xf>
    <xf numFmtId="183" fontId="58" fillId="0" borderId="28" xfId="0" applyNumberFormat="1" applyFont="1" applyFill="1" applyBorder="1" applyAlignment="1">
      <alignment horizontal="center" vertical="center" wrapText="1"/>
    </xf>
    <xf numFmtId="183" fontId="58" fillId="0" borderId="29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</cellXfs>
  <cellStyles count="40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rmal_GSE DCF_Model_31_07_09 final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Денежный 3" xfId="255"/>
    <cellStyle name="Заголовок 1" xfId="256"/>
    <cellStyle name="Заголовок 1 2" xfId="257"/>
    <cellStyle name="Заголовок 1 3" xfId="258"/>
    <cellStyle name="Заголовок 2" xfId="259"/>
    <cellStyle name="Заголовок 2 2" xfId="260"/>
    <cellStyle name="Заголовок 2 3" xfId="261"/>
    <cellStyle name="Заголовок 3" xfId="262"/>
    <cellStyle name="Заголовок 3 2" xfId="263"/>
    <cellStyle name="Заголовок 3 3" xfId="264"/>
    <cellStyle name="Заголовок 4" xfId="265"/>
    <cellStyle name="Заголовок 4 2" xfId="266"/>
    <cellStyle name="Заголовок 4 3" xfId="267"/>
    <cellStyle name="Итог" xfId="268"/>
    <cellStyle name="Итог 2" xfId="269"/>
    <cellStyle name="Итог 3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азвание 3" xfId="276"/>
    <cellStyle name="Нейтральный" xfId="277"/>
    <cellStyle name="Нейтральный 2" xfId="278"/>
    <cellStyle name="Нейтральный 3" xfId="279"/>
    <cellStyle name="Обычный 10" xfId="280"/>
    <cellStyle name="Обычный 11" xfId="281"/>
    <cellStyle name="Обычный 12" xfId="282"/>
    <cellStyle name="Обычный 13" xfId="283"/>
    <cellStyle name="Обычный 14" xfId="284"/>
    <cellStyle name="Обычный 15" xfId="285"/>
    <cellStyle name="Обычный 16" xfId="286"/>
    <cellStyle name="Обычный 17" xfId="287"/>
    <cellStyle name="Обычный 18" xfId="288"/>
    <cellStyle name="Обычный 19" xfId="289"/>
    <cellStyle name="Обычный 2" xfId="290"/>
    <cellStyle name="Обычный 2 10" xfId="291"/>
    <cellStyle name="Обычный 2 11" xfId="292"/>
    <cellStyle name="Обычный 2 12" xfId="293"/>
    <cellStyle name="Обычный 2 13" xfId="294"/>
    <cellStyle name="Обычный 2 14" xfId="295"/>
    <cellStyle name="Обычный 2 15" xfId="296"/>
    <cellStyle name="Обычный 2 16" xfId="297"/>
    <cellStyle name="Обычный 2 2" xfId="298"/>
    <cellStyle name="Обычный 2 2 2" xfId="299"/>
    <cellStyle name="Обычный 2 2 3" xfId="300"/>
    <cellStyle name="Обычный 2 2_Расшифровка прочих" xfId="301"/>
    <cellStyle name="Обычный 2 3" xfId="302"/>
    <cellStyle name="Обычный 2 4" xfId="303"/>
    <cellStyle name="Обычный 2 5" xfId="304"/>
    <cellStyle name="Обычный 2 6" xfId="305"/>
    <cellStyle name="Обычный 2 7" xfId="306"/>
    <cellStyle name="Обычный 2 8" xfId="307"/>
    <cellStyle name="Обычный 2 9" xfId="308"/>
    <cellStyle name="Обычный 2_2604-2010" xfId="309"/>
    <cellStyle name="Обычный 3" xfId="310"/>
    <cellStyle name="Обычный 3 10" xfId="311"/>
    <cellStyle name="Обычный 3 11" xfId="312"/>
    <cellStyle name="Обычный 3 12" xfId="313"/>
    <cellStyle name="Обычный 3 13" xfId="314"/>
    <cellStyle name="Обычный 3 14" xfId="315"/>
    <cellStyle name="Обычный 3 2" xfId="316"/>
    <cellStyle name="Обычный 3 3" xfId="317"/>
    <cellStyle name="Обычный 3 4" xfId="318"/>
    <cellStyle name="Обычный 3 5" xfId="319"/>
    <cellStyle name="Обычный 3 6" xfId="320"/>
    <cellStyle name="Обычный 3 7" xfId="321"/>
    <cellStyle name="Обычный 3 8" xfId="322"/>
    <cellStyle name="Обычный 3 9" xfId="323"/>
    <cellStyle name="Обычный 3_Дефицит_7 млрд_0608_бс" xfId="324"/>
    <cellStyle name="Обычный 4" xfId="325"/>
    <cellStyle name="Обычный 5" xfId="326"/>
    <cellStyle name="Обычный 5 2" xfId="327"/>
    <cellStyle name="Обычный 6" xfId="328"/>
    <cellStyle name="Обычный 6 2" xfId="329"/>
    <cellStyle name="Обычный 6 3" xfId="330"/>
    <cellStyle name="Обычный 6 4" xfId="331"/>
    <cellStyle name="Обычный 6_Дефицит_7 млрд_0608_бс" xfId="332"/>
    <cellStyle name="Обычный 7" xfId="333"/>
    <cellStyle name="Обычный 7 2" xfId="334"/>
    <cellStyle name="Обычный 8" xfId="335"/>
    <cellStyle name="Обычный 9" xfId="336"/>
    <cellStyle name="Обычный 9 2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ояснение 3" xfId="343"/>
    <cellStyle name="Примечание" xfId="344"/>
    <cellStyle name="Примечание 2" xfId="345"/>
    <cellStyle name="Примечание 3" xfId="346"/>
    <cellStyle name="Percent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Comma" xfId="382"/>
    <cellStyle name="Comma [0]" xfId="383"/>
    <cellStyle name="Финансовый 2" xfId="384"/>
    <cellStyle name="Финансовый 2 10" xfId="385"/>
    <cellStyle name="Финансовый 2 11" xfId="386"/>
    <cellStyle name="Финансовый 2 12" xfId="387"/>
    <cellStyle name="Финансовый 2 13" xfId="388"/>
    <cellStyle name="Финансовый 2 14" xfId="389"/>
    <cellStyle name="Финансовый 2 15" xfId="390"/>
    <cellStyle name="Финансовый 2 16" xfId="391"/>
    <cellStyle name="Финансовый 2 17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7" xfId="398"/>
    <cellStyle name="Финансовый 2 8" xfId="399"/>
    <cellStyle name="Финансовый 2 9" xfId="400"/>
    <cellStyle name="Финансовый 3" xfId="401"/>
    <cellStyle name="Финансовый 3 2" xfId="402"/>
    <cellStyle name="Финансовый 4" xfId="403"/>
    <cellStyle name="Финансовый 4 2" xfId="404"/>
    <cellStyle name="Финансовый 4 3" xfId="405"/>
    <cellStyle name="Финансовый 5" xfId="406"/>
    <cellStyle name="Финансовый 6" xfId="407"/>
    <cellStyle name="Финансовый 7" xfId="408"/>
    <cellStyle name="Хороший" xfId="409"/>
    <cellStyle name="Хороший 2" xfId="410"/>
    <cellStyle name="Хороший 3" xfId="411"/>
    <cellStyle name="числовой" xfId="412"/>
    <cellStyle name="Ю" xfId="413"/>
    <cellStyle name="Ю-FreeSet_10" xfId="4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ner "/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6">
          <cell r="E6" t="str">
            <v>31 декабря 2005 года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G2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>
        <row r="2">
          <cell r="G2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1"/>
  <sheetViews>
    <sheetView view="pageBreakPreview" zoomScale="50" zoomScaleNormal="75" zoomScaleSheetLayoutView="50" zoomScalePageLayoutView="0" workbookViewId="0" topLeftCell="A1">
      <selection activeCell="A9" sqref="A9:J9"/>
    </sheetView>
  </sheetViews>
  <sheetFormatPr defaultColWidth="9.00390625" defaultRowHeight="12.75"/>
  <cols>
    <col min="1" max="1" width="53.75390625" style="1" customWidth="1"/>
    <col min="2" max="2" width="9.75390625" style="2" customWidth="1"/>
    <col min="3" max="3" width="17.00390625" style="2" customWidth="1"/>
    <col min="4" max="4" width="16.25390625" style="2" hidden="1" customWidth="1"/>
    <col min="5" max="5" width="16.75390625" style="2" customWidth="1"/>
    <col min="6" max="6" width="15.00390625" style="1" customWidth="1"/>
    <col min="7" max="7" width="16.125" style="1" customWidth="1"/>
    <col min="8" max="9" width="16.75390625" style="1" customWidth="1"/>
    <col min="10" max="10" width="16.875" style="1" customWidth="1"/>
    <col min="11" max="11" width="10.00390625" style="1" customWidth="1"/>
    <col min="12" max="12" width="9.375" style="1" customWidth="1"/>
    <col min="13" max="14" width="9.125" style="1" customWidth="1"/>
    <col min="15" max="15" width="10.375" style="1" customWidth="1"/>
    <col min="16" max="16384" width="9.125" style="1" customWidth="1"/>
  </cols>
  <sheetData>
    <row r="1" spans="2:24" ht="19.5" customHeight="1">
      <c r="B1" s="1"/>
      <c r="D1" s="3"/>
      <c r="H1" s="187" t="s">
        <v>0</v>
      </c>
      <c r="I1" s="187"/>
      <c r="J1" s="18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9.5" customHeight="1">
      <c r="B2" s="1"/>
      <c r="D2" s="3"/>
      <c r="H2" s="187" t="s">
        <v>1</v>
      </c>
      <c r="I2" s="187"/>
      <c r="J2" s="18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9.5" customHeight="1">
      <c r="B3" s="1"/>
      <c r="D3" s="4"/>
      <c r="H3" s="187" t="s">
        <v>355</v>
      </c>
      <c r="I3" s="187"/>
      <c r="J3" s="187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</row>
    <row r="4" spans="2:24" ht="19.5" customHeight="1">
      <c r="B4" s="1"/>
      <c r="D4" s="6"/>
      <c r="H4" s="187" t="s">
        <v>356</v>
      </c>
      <c r="I4" s="187"/>
      <c r="J4" s="187"/>
      <c r="K4" s="6"/>
      <c r="L4" s="6"/>
      <c r="M4" s="6"/>
      <c r="N4" s="6"/>
      <c r="O4" s="6"/>
      <c r="P4" s="6"/>
      <c r="Q4" s="6"/>
      <c r="R4" s="6"/>
      <c r="S4" s="6"/>
      <c r="T4" s="6"/>
      <c r="U4" s="5"/>
      <c r="V4" s="5"/>
      <c r="W4" s="5"/>
      <c r="X4" s="5"/>
    </row>
    <row r="5" spans="1:8" ht="19.5" customHeight="1">
      <c r="A5" s="7"/>
      <c r="B5" s="1"/>
      <c r="E5" s="1"/>
      <c r="H5" s="7" t="s">
        <v>357</v>
      </c>
    </row>
    <row r="6" spans="1:2" ht="19.5" customHeight="1">
      <c r="A6" s="7"/>
      <c r="B6" s="1"/>
    </row>
    <row r="7" spans="1:10" ht="18.75">
      <c r="A7" s="186" t="s">
        <v>2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8.75">
      <c r="A8" s="186" t="s">
        <v>3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8.75">
      <c r="A9" s="186" t="s">
        <v>4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4.2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.75" customHeight="1">
      <c r="A11" s="186" t="s">
        <v>5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2:10" ht="12" customHeight="1">
      <c r="B12" s="9"/>
      <c r="C12" s="10"/>
      <c r="D12" s="10"/>
      <c r="E12" s="10"/>
      <c r="F12" s="9"/>
      <c r="G12" s="9"/>
      <c r="H12" s="9"/>
      <c r="I12" s="9"/>
      <c r="J12" s="9"/>
    </row>
    <row r="13" spans="1:10" ht="31.5" customHeight="1">
      <c r="A13" s="188" t="s">
        <v>6</v>
      </c>
      <c r="B13" s="189" t="s">
        <v>7</v>
      </c>
      <c r="C13" s="189" t="s">
        <v>350</v>
      </c>
      <c r="D13" s="189" t="s">
        <v>8</v>
      </c>
      <c r="E13" s="189" t="s">
        <v>349</v>
      </c>
      <c r="F13" s="189" t="s">
        <v>9</v>
      </c>
      <c r="G13" s="189" t="s">
        <v>10</v>
      </c>
      <c r="H13" s="189"/>
      <c r="I13" s="189"/>
      <c r="J13" s="189"/>
    </row>
    <row r="14" spans="1:10" ht="54.75" customHeight="1">
      <c r="A14" s="188"/>
      <c r="B14" s="189"/>
      <c r="C14" s="189"/>
      <c r="D14" s="189"/>
      <c r="E14" s="189"/>
      <c r="F14" s="189"/>
      <c r="G14" s="13" t="s">
        <v>11</v>
      </c>
      <c r="H14" s="13" t="s">
        <v>12</v>
      </c>
      <c r="I14" s="13" t="s">
        <v>13</v>
      </c>
      <c r="J14" s="13" t="s">
        <v>14</v>
      </c>
    </row>
    <row r="15" spans="1:10" ht="19.5" customHeigh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</row>
    <row r="16" spans="1:10" ht="24.75" customHeight="1">
      <c r="A16" s="192" t="s">
        <v>15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ht="41.25" customHeight="1">
      <c r="A17" s="15" t="s">
        <v>16</v>
      </c>
      <c r="B17" s="11">
        <f>'1_Фінансовий результат'!B21</f>
        <v>1040</v>
      </c>
      <c r="C17" s="16">
        <f>'1_Фінансовий результат'!C21</f>
        <v>4463</v>
      </c>
      <c r="D17" s="16">
        <f>'1_Фінансовий результат'!D21</f>
        <v>5094.6</v>
      </c>
      <c r="E17" s="16">
        <f>'1_Фінансовий результат'!E21</f>
        <v>5885</v>
      </c>
      <c r="F17" s="16">
        <f>'1_Фінансовий результат'!F21</f>
        <v>7004.8</v>
      </c>
      <c r="G17" s="16">
        <f>'1_Фінансовий результат'!G21</f>
        <v>1129.5</v>
      </c>
      <c r="H17" s="16">
        <f>'1_Фінансовий результат'!H21</f>
        <v>2083</v>
      </c>
      <c r="I17" s="16">
        <f>'1_Фінансовий результат'!I21</f>
        <v>2002</v>
      </c>
      <c r="J17" s="16">
        <f>'1_Фінансовий результат'!J21</f>
        <v>1790.3</v>
      </c>
    </row>
    <row r="18" spans="1:10" ht="41.25" customHeight="1">
      <c r="A18" s="15" t="s">
        <v>17</v>
      </c>
      <c r="B18" s="11">
        <f>'1_Фінансовий результат'!B22</f>
        <v>1050</v>
      </c>
      <c r="C18" s="16">
        <f>'1_Фінансовий результат'!C22</f>
        <v>4778.999999999999</v>
      </c>
      <c r="D18" s="16">
        <f>'1_Фінансовий результат'!D22</f>
        <v>4607.2</v>
      </c>
      <c r="E18" s="16">
        <f>'1_Фінансовий результат'!E22</f>
        <v>6156</v>
      </c>
      <c r="F18" s="16">
        <f>'1_Фінансовий результат'!F22</f>
        <v>6131.9000000000015</v>
      </c>
      <c r="G18" s="16">
        <f>'1_Фінансовий результат'!G22</f>
        <v>1318</v>
      </c>
      <c r="H18" s="16">
        <f>'1_Фінансовий результат'!H22</f>
        <v>1455</v>
      </c>
      <c r="I18" s="16">
        <f>'1_Фінансовий результат'!I22</f>
        <v>1455</v>
      </c>
      <c r="J18" s="16">
        <f>'1_Фінансовий результат'!J22</f>
        <v>1903.9</v>
      </c>
    </row>
    <row r="19" spans="1:10" ht="37.5" customHeight="1">
      <c r="A19" s="17" t="s">
        <v>18</v>
      </c>
      <c r="B19" s="18">
        <f>'1_Фінансовий результат'!B31</f>
        <v>1060</v>
      </c>
      <c r="C19" s="19">
        <f>'1_Фінансовий результат'!C31</f>
        <v>-315.9999999999991</v>
      </c>
      <c r="D19" s="19">
        <f>'1_Фінансовий результат'!D31</f>
        <v>487.40000000000055</v>
      </c>
      <c r="E19" s="19">
        <f>'1_Фінансовий результат'!E31</f>
        <v>-271</v>
      </c>
      <c r="F19" s="19">
        <f>'1_Фінансовий результат'!F31</f>
        <v>872.8999999999987</v>
      </c>
      <c r="G19" s="19">
        <f>'1_Фінансовий результат'!G31</f>
        <v>-188.5</v>
      </c>
      <c r="H19" s="19">
        <f>'1_Фінансовий результат'!H31</f>
        <v>628</v>
      </c>
      <c r="I19" s="19">
        <f>'1_Фінансовий результат'!I31</f>
        <v>547</v>
      </c>
      <c r="J19" s="19">
        <f>'1_Фінансовий результат'!J31</f>
        <v>-113.60000000000014</v>
      </c>
    </row>
    <row r="20" spans="1:10" ht="19.5" customHeight="1">
      <c r="A20" s="15" t="s">
        <v>19</v>
      </c>
      <c r="B20" s="11">
        <f>'1_Фінансовий результат'!B32</f>
        <v>1070</v>
      </c>
      <c r="C20" s="16">
        <f>'1_Фінансовий результат'!C32</f>
        <v>675</v>
      </c>
      <c r="D20" s="16">
        <f>'1_Фінансовий результат'!D32</f>
        <v>458</v>
      </c>
      <c r="E20" s="16">
        <f>'1_Фінансовий результат'!E32</f>
        <v>471</v>
      </c>
      <c r="F20" s="16">
        <f>'1_Фінансовий результат'!F32</f>
        <v>325.2</v>
      </c>
      <c r="G20" s="16">
        <f>'1_Фінансовий результат'!G32</f>
        <v>35.8</v>
      </c>
      <c r="H20" s="16">
        <f>'1_Фінансовий результат'!H32</f>
        <v>90.8</v>
      </c>
      <c r="I20" s="16">
        <f>'1_Фінансовий результат'!I32</f>
        <v>175.8</v>
      </c>
      <c r="J20" s="16">
        <f>'1_Фінансовий результат'!J32</f>
        <v>22.8</v>
      </c>
    </row>
    <row r="21" spans="1:10" ht="19.5" customHeight="1">
      <c r="A21" s="15" t="s">
        <v>20</v>
      </c>
      <c r="B21" s="11">
        <f>'1_Фінансовий результат'!B39</f>
        <v>1080</v>
      </c>
      <c r="C21" s="16">
        <f>'1_Фінансовий результат'!C39</f>
        <v>920</v>
      </c>
      <c r="D21" s="16">
        <f>'1_Фінансовий результат'!D39</f>
        <v>953.4</v>
      </c>
      <c r="E21" s="16">
        <f>'1_Фінансовий результат'!E39</f>
        <v>993.9999999999999</v>
      </c>
      <c r="F21" s="16">
        <f>'1_Фінансовий результат'!F39</f>
        <v>1254.1</v>
      </c>
      <c r="G21" s="16">
        <f>'1_Фінансовий результат'!G39</f>
        <v>258</v>
      </c>
      <c r="H21" s="16">
        <f>'1_Фінансовий результат'!H39</f>
        <v>278</v>
      </c>
      <c r="I21" s="16">
        <f>'1_Фінансовий результат'!I39</f>
        <v>272.5</v>
      </c>
      <c r="J21" s="16">
        <f>'1_Фінансовий результат'!J39</f>
        <v>445.6</v>
      </c>
    </row>
    <row r="22" spans="1:10" ht="19.5" customHeight="1">
      <c r="A22" s="15" t="s">
        <v>21</v>
      </c>
      <c r="B22" s="11">
        <f>'1_Фінансовий результат'!B62</f>
        <v>1110</v>
      </c>
      <c r="C22" s="16">
        <f>'1_Фінансовий результат'!C62</f>
        <v>0</v>
      </c>
      <c r="D22" s="16">
        <f>'1_Фінансовий результат'!D62</f>
        <v>0</v>
      </c>
      <c r="E22" s="16">
        <f>'1_Фінансовий результат'!E62</f>
        <v>0</v>
      </c>
      <c r="F22" s="16">
        <f>'1_Фінансовий результат'!F62</f>
        <v>0</v>
      </c>
      <c r="G22" s="16">
        <f>'1_Фінансовий результат'!G62</f>
        <v>0</v>
      </c>
      <c r="H22" s="16">
        <f>'1_Фінансовий результат'!H62</f>
        <v>0</v>
      </c>
      <c r="I22" s="16">
        <f>'1_Фінансовий результат'!I62</f>
        <v>0</v>
      </c>
      <c r="J22" s="16">
        <f>'1_Фінансовий результат'!J62</f>
        <v>0</v>
      </c>
    </row>
    <row r="23" spans="1:10" ht="19.5" customHeight="1">
      <c r="A23" s="15" t="s">
        <v>22</v>
      </c>
      <c r="B23" s="11">
        <f>'1_Фінансовий результат'!B69</f>
        <v>1120</v>
      </c>
      <c r="C23" s="16">
        <f>'1_Фінансовий результат'!C69</f>
        <v>103</v>
      </c>
      <c r="D23" s="16">
        <f>'1_Фінансовий результат'!D69</f>
        <v>0</v>
      </c>
      <c r="E23" s="16">
        <f>'1_Фінансовий результат'!E69</f>
        <v>90</v>
      </c>
      <c r="F23" s="16">
        <f>'1_Фінансовий результат'!F69</f>
        <v>20</v>
      </c>
      <c r="G23" s="16">
        <f>'1_Фінансовий результат'!G69</f>
        <v>5</v>
      </c>
      <c r="H23" s="16">
        <f>'1_Фінансовий результат'!H69</f>
        <v>5</v>
      </c>
      <c r="I23" s="16">
        <f>'1_Фінансовий результат'!I69</f>
        <v>5</v>
      </c>
      <c r="J23" s="16">
        <f>'1_Фінансовий результат'!J69</f>
        <v>5</v>
      </c>
    </row>
    <row r="24" spans="1:10" ht="38.25" customHeight="1">
      <c r="A24" s="20" t="s">
        <v>23</v>
      </c>
      <c r="B24" s="21">
        <f>'1_Фінансовий результат'!B75</f>
        <v>1130</v>
      </c>
      <c r="C24" s="22">
        <f>'1_Фінансовий результат'!C75</f>
        <v>-663.9999999999991</v>
      </c>
      <c r="D24" s="22">
        <f>'1_Фінансовий результат'!D75</f>
        <v>-7.999999999999432</v>
      </c>
      <c r="E24" s="22">
        <f>'1_Фінансовий результат'!E75</f>
        <v>-883.9999999999999</v>
      </c>
      <c r="F24" s="22">
        <f>'1_Фінансовий результат'!F75</f>
        <v>-76.00000000000114</v>
      </c>
      <c r="G24" s="22">
        <f>'1_Фінансовий результат'!G75</f>
        <v>-415.7</v>
      </c>
      <c r="H24" s="22">
        <f>'1_Фінансовий результат'!H75</f>
        <v>435.79999999999995</v>
      </c>
      <c r="I24" s="22">
        <f>'1_Фінансовий результат'!I75</f>
        <v>445.29999999999995</v>
      </c>
      <c r="J24" s="22">
        <f>'1_Фінансовий результат'!J75</f>
        <v>-541.4000000000002</v>
      </c>
    </row>
    <row r="25" spans="1:10" ht="19.5" customHeight="1">
      <c r="A25" s="23" t="s">
        <v>24</v>
      </c>
      <c r="B25" s="11">
        <f>'1_Фінансовий результат'!B76</f>
        <v>1140</v>
      </c>
      <c r="C25" s="16">
        <f>'1_Фінансовий результат'!C76</f>
        <v>38</v>
      </c>
      <c r="D25" s="16">
        <f>'1_Фінансовий результат'!D76</f>
        <v>8</v>
      </c>
      <c r="E25" s="16">
        <f>'1_Фінансовий результат'!E76</f>
        <v>81</v>
      </c>
      <c r="F25" s="16">
        <f>'1_Фінансовий результат'!F76</f>
        <v>76</v>
      </c>
      <c r="G25" s="16">
        <f>'1_Фінансовий результат'!G76</f>
        <v>18</v>
      </c>
      <c r="H25" s="16">
        <f>'1_Фінансовий результат'!H76</f>
        <v>20</v>
      </c>
      <c r="I25" s="16">
        <f>'1_Фінансовий результат'!I76</f>
        <v>20</v>
      </c>
      <c r="J25" s="16">
        <f>'1_Фінансовий результат'!J76</f>
        <v>18</v>
      </c>
    </row>
    <row r="26" spans="1:10" ht="19.5" customHeight="1">
      <c r="A26" s="23" t="s">
        <v>25</v>
      </c>
      <c r="B26" s="11">
        <f>'1_Фінансовий результат'!B77</f>
        <v>1150</v>
      </c>
      <c r="C26" s="16">
        <f>'1_Фінансовий результат'!C77</f>
        <v>0</v>
      </c>
      <c r="D26" s="16">
        <f>'1_Фінансовий результат'!D77</f>
        <v>0</v>
      </c>
      <c r="E26" s="16">
        <f>'1_Фінансовий результат'!E77</f>
        <v>0</v>
      </c>
      <c r="F26" s="16">
        <f>'1_Фінансовий результат'!F77</f>
        <v>0</v>
      </c>
      <c r="G26" s="16">
        <f>'1_Фінансовий результат'!G77</f>
        <v>0</v>
      </c>
      <c r="H26" s="16">
        <f>'1_Фінансовий результат'!H77</f>
        <v>0</v>
      </c>
      <c r="I26" s="16">
        <f>'1_Фінансовий результат'!I77</f>
        <v>0</v>
      </c>
      <c r="J26" s="16">
        <f>'1_Фінансовий результат'!J77</f>
        <v>0</v>
      </c>
    </row>
    <row r="27" spans="1:10" ht="19.5" customHeight="1">
      <c r="A27" s="15" t="s">
        <v>26</v>
      </c>
      <c r="B27" s="11">
        <f>'1_Фінансовий результат'!B78</f>
        <v>1160</v>
      </c>
      <c r="C27" s="16">
        <f>'1_Фінансовий результат'!C78</f>
        <v>0</v>
      </c>
      <c r="D27" s="16">
        <f>'1_Фінансовий результат'!D78</f>
        <v>0</v>
      </c>
      <c r="E27" s="16">
        <f>'1_Фінансовий результат'!E78</f>
        <v>0</v>
      </c>
      <c r="F27" s="16">
        <f>'1_Фінансовий результат'!F78</f>
        <v>0</v>
      </c>
      <c r="G27" s="16">
        <f>'1_Фінансовий результат'!G78</f>
        <v>0</v>
      </c>
      <c r="H27" s="16">
        <f>'1_Фінансовий результат'!H78</f>
        <v>0</v>
      </c>
      <c r="I27" s="16">
        <f>'1_Фінансовий результат'!I78</f>
        <v>0</v>
      </c>
      <c r="J27" s="16">
        <f>'1_Фінансовий результат'!J78</f>
        <v>0</v>
      </c>
    </row>
    <row r="28" spans="1:10" ht="19.5" customHeight="1">
      <c r="A28" s="15" t="s">
        <v>27</v>
      </c>
      <c r="B28" s="11">
        <f>'1_Фінансовий результат'!B79</f>
        <v>1170</v>
      </c>
      <c r="C28" s="16">
        <f>'1_Фінансовий результат'!C79</f>
        <v>0</v>
      </c>
      <c r="D28" s="16">
        <f>'1_Фінансовий результат'!D79</f>
        <v>0</v>
      </c>
      <c r="E28" s="16">
        <f>'1_Фінансовий результат'!E79</f>
        <v>0</v>
      </c>
      <c r="F28" s="16">
        <f>'1_Фінансовий результат'!F79</f>
        <v>0</v>
      </c>
      <c r="G28" s="16">
        <f>'1_Фінансовий результат'!G79</f>
        <v>0</v>
      </c>
      <c r="H28" s="16">
        <f>'1_Фінансовий результат'!H79</f>
        <v>0</v>
      </c>
      <c r="I28" s="16">
        <f>'1_Фінансовий результат'!I79</f>
        <v>0</v>
      </c>
      <c r="J28" s="16">
        <f>'1_Фінансовий результат'!J79</f>
        <v>0</v>
      </c>
    </row>
    <row r="29" spans="1:10" ht="43.5" customHeight="1">
      <c r="A29" s="24" t="s">
        <v>28</v>
      </c>
      <c r="B29" s="18">
        <f>'1_Фінансовий результат'!B80</f>
        <v>1200</v>
      </c>
      <c r="C29" s="19">
        <f>'1_Фінансовий результат'!C80</f>
        <v>-625.9999999999991</v>
      </c>
      <c r="D29" s="19">
        <f>'1_Фінансовий результат'!D80</f>
        <v>5.684341886080801E-13</v>
      </c>
      <c r="E29" s="19">
        <f>'1_Фінансовий результат'!E80</f>
        <v>-802.9999999999999</v>
      </c>
      <c r="F29" s="19">
        <f>'1_Фінансовий результат'!F80</f>
        <v>-1.1368683772161603E-12</v>
      </c>
      <c r="G29" s="19">
        <f>'1_Фінансовий результат'!G80</f>
        <v>-397.7</v>
      </c>
      <c r="H29" s="19">
        <f>'1_Фінансовий результат'!H80</f>
        <v>455.79999999999995</v>
      </c>
      <c r="I29" s="19">
        <f>'1_Фінансовий результат'!I80</f>
        <v>465.29999999999995</v>
      </c>
      <c r="J29" s="19">
        <f>'1_Фінансовий результат'!J80</f>
        <v>-523.4000000000002</v>
      </c>
    </row>
    <row r="30" spans="1:10" ht="19.5" customHeight="1">
      <c r="A30" s="25" t="s">
        <v>29</v>
      </c>
      <c r="B30" s="11">
        <f>'1_Фінансовий результат'!B81</f>
        <v>1210</v>
      </c>
      <c r="C30" s="16">
        <f>'1_Фінансовий результат'!C81</f>
        <v>0</v>
      </c>
      <c r="D30" s="16">
        <f>'1_Фінансовий результат'!D81</f>
        <v>0</v>
      </c>
      <c r="E30" s="16">
        <f>'1_Фінансовий результат'!E81</f>
        <v>0</v>
      </c>
      <c r="F30" s="16">
        <f>'1_Фінансовий результат'!F81</f>
        <v>0</v>
      </c>
      <c r="G30" s="16">
        <f>'1_Фінансовий результат'!G81</f>
        <v>0</v>
      </c>
      <c r="H30" s="16">
        <f>'1_Фінансовий результат'!H81</f>
        <v>0</v>
      </c>
      <c r="I30" s="16">
        <f>'1_Фінансовий результат'!I81</f>
        <v>0</v>
      </c>
      <c r="J30" s="16">
        <f>'1_Фінансовий результат'!J81</f>
        <v>0</v>
      </c>
    </row>
    <row r="31" spans="1:10" ht="35.25" customHeight="1">
      <c r="A31" s="20" t="s">
        <v>30</v>
      </c>
      <c r="B31" s="21">
        <f>'1_Фінансовий результат'!B83</f>
        <v>1230</v>
      </c>
      <c r="C31" s="22">
        <f>'1_Фінансовий результат'!C83</f>
        <v>-625.9999999999991</v>
      </c>
      <c r="D31" s="22">
        <f>'1_Фінансовий результат'!D83</f>
        <v>5.684341886080801E-13</v>
      </c>
      <c r="E31" s="22">
        <f>'1_Фінансовий результат'!E83</f>
        <v>-802.9999999999999</v>
      </c>
      <c r="F31" s="22">
        <f>'1_Фінансовий результат'!F83</f>
        <v>-1.1368683772161603E-12</v>
      </c>
      <c r="G31" s="22">
        <f>'1_Фінансовий результат'!G83</f>
        <v>-397.7</v>
      </c>
      <c r="H31" s="22">
        <f>'1_Фінансовий результат'!H83</f>
        <v>455.79999999999995</v>
      </c>
      <c r="I31" s="22">
        <f>'1_Фінансовий результат'!I83</f>
        <v>465.29999999999995</v>
      </c>
      <c r="J31" s="22">
        <f>'1_Фінансовий результат'!J83</f>
        <v>-523.4000000000002</v>
      </c>
    </row>
    <row r="32" spans="1:10" ht="24.75" customHeight="1">
      <c r="A32" s="193" t="s">
        <v>31</v>
      </c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36.75" customHeight="1">
      <c r="A33" s="26" t="s">
        <v>32</v>
      </c>
      <c r="B33" s="11">
        <f>'2_ Розрахунки з бюджетом'!B20</f>
        <v>2100</v>
      </c>
      <c r="C33" s="16">
        <f>'2_ Розрахунки з бюджетом'!C20</f>
        <v>0</v>
      </c>
      <c r="D33" s="16">
        <f>'2_ Розрахунки з бюджетом'!D20</f>
        <v>0</v>
      </c>
      <c r="E33" s="16">
        <f>'2_ Розрахунки з бюджетом'!E20</f>
        <v>0</v>
      </c>
      <c r="F33" s="16">
        <f>'2_ Розрахунки з бюджетом'!F20</f>
        <v>0</v>
      </c>
      <c r="G33" s="16">
        <f>'2_ Розрахунки з бюджетом'!G20</f>
        <v>0</v>
      </c>
      <c r="H33" s="16">
        <f>'2_ Розрахунки з бюджетом'!H20</f>
        <v>0</v>
      </c>
      <c r="I33" s="16">
        <f>'2_ Розрахунки з бюджетом'!I20</f>
        <v>0</v>
      </c>
      <c r="J33" s="16">
        <f>'2_ Розрахунки з бюджетом'!J20</f>
        <v>0</v>
      </c>
    </row>
    <row r="34" spans="1:10" ht="19.5" customHeight="1">
      <c r="A34" s="27" t="s">
        <v>33</v>
      </c>
      <c r="B34" s="11">
        <f>'2_ Розрахунки з бюджетом'!B21</f>
        <v>2110</v>
      </c>
      <c r="C34" s="16">
        <f>'2_ Розрахунки з бюджетом'!C21</f>
        <v>0</v>
      </c>
      <c r="D34" s="16">
        <f>'2_ Розрахунки з бюджетом'!D21</f>
        <v>0</v>
      </c>
      <c r="E34" s="16">
        <f>'2_ Розрахунки з бюджетом'!E21</f>
        <v>0</v>
      </c>
      <c r="F34" s="16">
        <f>'2_ Розрахунки з бюджетом'!F21</f>
        <v>0</v>
      </c>
      <c r="G34" s="16">
        <f>'2_ Розрахунки з бюджетом'!G21</f>
        <v>0</v>
      </c>
      <c r="H34" s="16">
        <f>'2_ Розрахунки з бюджетом'!H21</f>
        <v>0</v>
      </c>
      <c r="I34" s="16">
        <f>'2_ Розрахунки з бюджетом'!I21</f>
        <v>0</v>
      </c>
      <c r="J34" s="16">
        <f>'2_ Розрахунки з бюджетом'!J21</f>
        <v>0</v>
      </c>
    </row>
    <row r="35" spans="1:10" ht="55.5" customHeight="1">
      <c r="A35" s="27" t="s">
        <v>34</v>
      </c>
      <c r="B35" s="11">
        <f>'2_ Розрахунки з бюджетом'!B22</f>
        <v>2120</v>
      </c>
      <c r="C35" s="16">
        <f>'2_ Розрахунки з бюджетом'!C22</f>
        <v>67.7</v>
      </c>
      <c r="D35" s="16">
        <f>'2_ Розрахунки з бюджетом'!D22</f>
        <v>72</v>
      </c>
      <c r="E35" s="16">
        <f>'2_ Розрахунки з бюджетом'!E22</f>
        <v>149.6</v>
      </c>
      <c r="F35" s="16">
        <f>'2_ Розрахунки з бюджетом'!F22</f>
        <v>290</v>
      </c>
      <c r="G35" s="16">
        <f>'2_ Розрахунки з бюджетом'!G22</f>
        <v>13</v>
      </c>
      <c r="H35" s="16">
        <f>'2_ Розрахунки з бюджетом'!H22</f>
        <v>137</v>
      </c>
      <c r="I35" s="16">
        <f>'2_ Розрахунки з бюджетом'!I22</f>
        <v>121</v>
      </c>
      <c r="J35" s="16">
        <f>'2_ Розрахунки з бюджетом'!J22</f>
        <v>19</v>
      </c>
    </row>
    <row r="36" spans="1:10" ht="55.5" customHeight="1">
      <c r="A36" s="27" t="s">
        <v>35</v>
      </c>
      <c r="B36" s="11">
        <f>'2_ Розрахунки з бюджетом'!B23</f>
        <v>2130</v>
      </c>
      <c r="C36" s="16">
        <f>'2_ Розрахунки з бюджетом'!C23</f>
        <v>0</v>
      </c>
      <c r="D36" s="16">
        <f>'2_ Розрахунки з бюджетом'!D23</f>
        <v>0</v>
      </c>
      <c r="E36" s="16">
        <f>'2_ Розрахунки з бюджетом'!E23</f>
        <v>0</v>
      </c>
      <c r="F36" s="16">
        <f>'2_ Розрахунки з бюджетом'!F23</f>
        <v>0</v>
      </c>
      <c r="G36" s="16">
        <f>'2_ Розрахунки з бюджетом'!G23</f>
        <v>0</v>
      </c>
      <c r="H36" s="16">
        <f>'2_ Розрахунки з бюджетом'!H23</f>
        <v>0</v>
      </c>
      <c r="I36" s="16">
        <f>'2_ Розрахунки з бюджетом'!I23</f>
        <v>0</v>
      </c>
      <c r="J36" s="16">
        <f>'2_ Розрахунки з бюджетом'!J23</f>
        <v>0</v>
      </c>
    </row>
    <row r="37" spans="1:10" ht="54" customHeight="1">
      <c r="A37" s="26" t="s">
        <v>36</v>
      </c>
      <c r="B37" s="11">
        <f>'2_ Розрахунки з бюджетом'!B24</f>
        <v>2140</v>
      </c>
      <c r="C37" s="16">
        <f>'2_ Розрахунки з бюджетом'!C24</f>
        <v>348.5</v>
      </c>
      <c r="D37" s="16">
        <f>'2_ Розрахунки з бюджетом'!D24</f>
        <v>374.9</v>
      </c>
      <c r="E37" s="16">
        <f>'2_ Розрахунки з бюджетом'!E24</f>
        <v>457.5</v>
      </c>
      <c r="F37" s="16">
        <f>'2_ Розрахунки з бюджетом'!F24</f>
        <v>486.5</v>
      </c>
      <c r="G37" s="16">
        <f>'2_ Розрахунки з бюджетом'!G24</f>
        <v>106.5</v>
      </c>
      <c r="H37" s="16">
        <f>'2_ Розрахунки з бюджетом'!H24</f>
        <v>106.5</v>
      </c>
      <c r="I37" s="16">
        <f>'2_ Розрахунки з бюджетом'!I24</f>
        <v>106.5</v>
      </c>
      <c r="J37" s="16">
        <f>'2_ Розрахунки з бюджетом'!J24</f>
        <v>167</v>
      </c>
    </row>
    <row r="38" spans="1:10" ht="39" customHeight="1">
      <c r="A38" s="26" t="s">
        <v>37</v>
      </c>
      <c r="B38" s="11">
        <f>'2_ Розрахунки з бюджетом'!B34</f>
        <v>2150</v>
      </c>
      <c r="C38" s="16">
        <f>'2_ Розрахунки з бюджетом'!C34</f>
        <v>978.5</v>
      </c>
      <c r="D38" s="16">
        <f>'2_ Розрахунки з бюджетом'!D34</f>
        <v>978.5</v>
      </c>
      <c r="E38" s="16">
        <f>'2_ Розрахунки з бюджетом'!E34</f>
        <v>1145.4</v>
      </c>
      <c r="F38" s="16">
        <f>'2_ Розрахунки з бюджетом'!F34</f>
        <v>900.9000000000001</v>
      </c>
      <c r="G38" s="16">
        <f>'2_ Розрахунки з бюджетом'!G34</f>
        <v>198.9</v>
      </c>
      <c r="H38" s="16">
        <f>'2_ Розрахунки з бюджетом'!H34</f>
        <v>198.9</v>
      </c>
      <c r="I38" s="16">
        <f>'2_ Розрахунки з бюджетом'!I34</f>
        <v>198.9</v>
      </c>
      <c r="J38" s="16">
        <f>'2_ Розрахунки з бюджетом'!J34</f>
        <v>304.20000000000005</v>
      </c>
    </row>
    <row r="39" spans="1:10" ht="19.5" customHeight="1">
      <c r="A39" s="28" t="s">
        <v>38</v>
      </c>
      <c r="B39" s="18">
        <f>'2_ Розрахунки з бюджетом'!B35</f>
        <v>2200</v>
      </c>
      <c r="C39" s="19">
        <f>'2_ Розрахунки з бюджетом'!C35</f>
        <v>1394.7</v>
      </c>
      <c r="D39" s="19">
        <f>'2_ Розрахунки з бюджетом'!D35</f>
        <v>1425.4</v>
      </c>
      <c r="E39" s="19">
        <f>'2_ Розрахунки з бюджетом'!E35</f>
        <v>1752.5</v>
      </c>
      <c r="F39" s="19">
        <f>'2_ Розрахунки з бюджетом'!F35</f>
        <v>1677.4</v>
      </c>
      <c r="G39" s="19">
        <f>'2_ Розрахунки з бюджетом'!G35</f>
        <v>318.4</v>
      </c>
      <c r="H39" s="19">
        <f>'2_ Розрахунки з бюджетом'!H35</f>
        <v>442.4</v>
      </c>
      <c r="I39" s="19">
        <f>'2_ Розрахунки з бюджетом'!I35</f>
        <v>426.4</v>
      </c>
      <c r="J39" s="19">
        <f>'2_ Розрахунки з бюджетом'!J35</f>
        <v>490.20000000000005</v>
      </c>
    </row>
    <row r="40" spans="1:10" ht="24.75" customHeight="1">
      <c r="A40" s="193" t="s">
        <v>39</v>
      </c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9.5" customHeight="1">
      <c r="A41" s="28" t="s">
        <v>40</v>
      </c>
      <c r="B41" s="18">
        <f>'3_ Рух грошових коштів'!B76</f>
        <v>3600</v>
      </c>
      <c r="C41" s="19">
        <f>'3_ Рух грошових коштів'!C76</f>
        <v>0</v>
      </c>
      <c r="D41" s="19">
        <f>'3_ Рух грошових коштів'!D76</f>
        <v>0</v>
      </c>
      <c r="E41" s="19">
        <f>'3_ Рух грошових коштів'!E76</f>
        <v>0</v>
      </c>
      <c r="F41" s="19">
        <f>'3_ Рух грошових коштів'!F76</f>
        <v>0</v>
      </c>
      <c r="G41" s="19">
        <f>'3_ Рух грошових коштів'!G76</f>
        <v>0</v>
      </c>
      <c r="H41" s="19">
        <f>'3_ Рух грошових коштів'!H76</f>
        <v>0</v>
      </c>
      <c r="I41" s="19">
        <f>'3_ Рух грошових коштів'!I76</f>
        <v>0</v>
      </c>
      <c r="J41" s="19">
        <f>'3_ Рух грошових коштів'!J76</f>
        <v>0</v>
      </c>
    </row>
    <row r="42" spans="1:10" ht="38.25" customHeight="1">
      <c r="A42" s="26" t="s">
        <v>41</v>
      </c>
      <c r="B42" s="11">
        <f>'3_ Рух грошових коштів'!B31</f>
        <v>3090</v>
      </c>
      <c r="C42" s="16">
        <f>'3_ Рух грошових коштів'!C31</f>
        <v>-1.8474111129762605E-13</v>
      </c>
      <c r="D42" s="16">
        <f>'3_ Рух грошових коштів'!D31</f>
        <v>0</v>
      </c>
      <c r="E42" s="16">
        <f>'3_ Рух грошових коштів'!E31</f>
        <v>4</v>
      </c>
      <c r="F42" s="16">
        <f>'3_ Рух грошових коштів'!F31</f>
        <v>-4.547473508864641E-13</v>
      </c>
      <c r="G42" s="16">
        <f>'3_ Рух грошових коштів'!G31</f>
        <v>-2.842170943040401E-14</v>
      </c>
      <c r="H42" s="16">
        <f>'3_ Рух грошових коштів'!H31</f>
        <v>-2.842170943040401E-14</v>
      </c>
      <c r="I42" s="16">
        <f>'3_ Рух грошових коштів'!I31</f>
        <v>14.400000000000063</v>
      </c>
      <c r="J42" s="16">
        <f>'3_ Рух грошових коштів'!J31</f>
        <v>-14.400000000000091</v>
      </c>
    </row>
    <row r="43" spans="1:10" ht="39.75" customHeight="1">
      <c r="A43" s="26" t="s">
        <v>42</v>
      </c>
      <c r="B43" s="11">
        <f>'3_ Рух грошових коштів'!B48</f>
        <v>3320</v>
      </c>
      <c r="C43" s="16">
        <f>'3_ Рух грошових коштів'!C48</f>
        <v>0</v>
      </c>
      <c r="D43" s="16">
        <f>'3_ Рух грошових коштів'!D48</f>
        <v>0</v>
      </c>
      <c r="E43" s="16">
        <f>'3_ Рух грошових коштів'!E48</f>
        <v>0</v>
      </c>
      <c r="F43" s="16">
        <f>'3_ Рух грошових коштів'!F48</f>
        <v>0</v>
      </c>
      <c r="G43" s="16">
        <f>'3_ Рух грошових коштів'!G48</f>
        <v>0</v>
      </c>
      <c r="H43" s="16">
        <f>'3_ Рух грошових коштів'!H48</f>
        <v>0</v>
      </c>
      <c r="I43" s="16">
        <f>'3_ Рух грошових коштів'!I48</f>
        <v>0</v>
      </c>
      <c r="J43" s="16">
        <f>'3_ Рух грошових коштів'!J48</f>
        <v>0</v>
      </c>
    </row>
    <row r="44" spans="1:10" ht="36.75" customHeight="1">
      <c r="A44" s="26" t="s">
        <v>43</v>
      </c>
      <c r="B44" s="11">
        <f>'3_ Рух грошових коштів'!B74</f>
        <v>3580</v>
      </c>
      <c r="C44" s="16">
        <f>'3_ Рух грошових коштів'!C74</f>
        <v>0</v>
      </c>
      <c r="D44" s="16">
        <f>'3_ Рух грошових коштів'!D74</f>
        <v>0</v>
      </c>
      <c r="E44" s="16">
        <f>'3_ Рух грошових коштів'!E74</f>
        <v>0</v>
      </c>
      <c r="F44" s="16">
        <f>'3_ Рух грошових коштів'!F74</f>
        <v>0</v>
      </c>
      <c r="G44" s="16">
        <f>'3_ Рух грошових коштів'!G74</f>
        <v>0</v>
      </c>
      <c r="H44" s="16">
        <f>'3_ Рух грошових коштів'!H74</f>
        <v>0</v>
      </c>
      <c r="I44" s="16">
        <f>'3_ Рух грошових коштів'!I74</f>
        <v>0</v>
      </c>
      <c r="J44" s="16">
        <f>'3_ Рух грошових коштів'!J74</f>
        <v>0</v>
      </c>
    </row>
    <row r="45" spans="1:10" ht="36" customHeight="1">
      <c r="A45" s="26" t="s">
        <v>44</v>
      </c>
      <c r="B45" s="11">
        <f>'3_ Рух грошових коштів'!B77</f>
        <v>3610</v>
      </c>
      <c r="C45" s="16">
        <f>'3_ Рух грошових коштів'!C77</f>
        <v>0</v>
      </c>
      <c r="D45" s="16">
        <f>'3_ Рух грошових коштів'!D77</f>
        <v>0</v>
      </c>
      <c r="E45" s="16">
        <f>'3_ Рух грошових коштів'!E77</f>
        <v>0</v>
      </c>
      <c r="F45" s="16">
        <f>'3_ Рух грошових коштів'!F77</f>
        <v>0</v>
      </c>
      <c r="G45" s="16">
        <f>'3_ Рух грошових коштів'!G77</f>
        <v>0</v>
      </c>
      <c r="H45" s="16">
        <f>'3_ Рух грошових коштів'!H77</f>
        <v>0</v>
      </c>
      <c r="I45" s="16">
        <f>'3_ Рух грошових коштів'!I77</f>
        <v>0</v>
      </c>
      <c r="J45" s="16">
        <f>'3_ Рух грошових коштів'!J77</f>
        <v>0</v>
      </c>
    </row>
    <row r="46" spans="1:10" ht="19.5" customHeight="1">
      <c r="A46" s="28" t="s">
        <v>45</v>
      </c>
      <c r="B46" s="18">
        <f>'3_ Рух грошових коштів'!B78</f>
        <v>3620</v>
      </c>
      <c r="C46" s="19">
        <f>'3_ Рух грошових коштів'!C78</f>
        <v>-1.8474111129762605E-13</v>
      </c>
      <c r="D46" s="19">
        <f>'3_ Рух грошових коштів'!D78</f>
        <v>0</v>
      </c>
      <c r="E46" s="19">
        <f>'3_ Рух грошових коштів'!E78</f>
        <v>4</v>
      </c>
      <c r="F46" s="19">
        <f>'3_ Рух грошових коштів'!F78</f>
        <v>-4.547473508864641E-13</v>
      </c>
      <c r="G46" s="19">
        <f>'3_ Рух грошових коштів'!G78</f>
        <v>-2.842170943040401E-14</v>
      </c>
      <c r="H46" s="19">
        <f>'3_ Рух грошових коштів'!H78</f>
        <v>-2.842170943040401E-14</v>
      </c>
      <c r="I46" s="19">
        <f>'3_ Рух грошових коштів'!I78</f>
        <v>14.400000000000063</v>
      </c>
      <c r="J46" s="19">
        <f>'3_ Рух грошових коштів'!J78</f>
        <v>-14.400000000000091</v>
      </c>
    </row>
    <row r="47" spans="1:10" ht="24.75" customHeight="1">
      <c r="A47" s="194" t="s">
        <v>46</v>
      </c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9.5" customHeight="1">
      <c r="A48" s="26" t="s">
        <v>47</v>
      </c>
      <c r="B48" s="11">
        <f>'4_ Кап_ інвестиції'!B9</f>
        <v>4000</v>
      </c>
      <c r="C48" s="16">
        <f>'4_ Кап_ інвестиції'!C9</f>
        <v>372.40000000000003</v>
      </c>
      <c r="D48" s="16">
        <f>'4_ Кап_ інвестиції'!D9</f>
        <v>2984.6000000000004</v>
      </c>
      <c r="E48" s="16">
        <f>'4_ Кап_ інвестиції'!E9</f>
        <v>2052.6</v>
      </c>
      <c r="F48" s="16">
        <f>'4_ Кап_ інвестиції'!F9</f>
        <v>18132</v>
      </c>
      <c r="G48" s="16">
        <f>'4_ Кап_ інвестиції'!G9</f>
        <v>0</v>
      </c>
      <c r="H48" s="16">
        <f>'4_ Кап_ інвестиції'!H9</f>
        <v>9066</v>
      </c>
      <c r="I48" s="16">
        <f>'4_ Кап_ інвестиції'!I9</f>
        <v>9066</v>
      </c>
      <c r="J48" s="16">
        <f>'4_ Кап_ інвестиції'!J9</f>
        <v>0</v>
      </c>
    </row>
    <row r="49" spans="1:10" s="29" customFormat="1" ht="24.7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</row>
    <row r="50" spans="1:10" s="29" customFormat="1" ht="24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24.75" customHeight="1">
      <c r="A51" s="31"/>
      <c r="C51" s="32"/>
      <c r="D51" s="32"/>
      <c r="E51" s="32"/>
      <c r="F51" s="32"/>
      <c r="G51" s="32"/>
      <c r="H51" s="32"/>
      <c r="I51" s="32"/>
      <c r="J51" s="32"/>
    </row>
    <row r="52" spans="1:10" ht="30.75" customHeight="1">
      <c r="A52" s="33" t="s">
        <v>48</v>
      </c>
      <c r="C52" s="196" t="s">
        <v>49</v>
      </c>
      <c r="D52" s="196"/>
      <c r="E52" s="196"/>
      <c r="F52" s="196"/>
      <c r="G52" s="35"/>
      <c r="H52" s="197" t="s">
        <v>348</v>
      </c>
      <c r="I52" s="197"/>
      <c r="J52" s="197"/>
    </row>
    <row r="53" spans="1:10" s="36" customFormat="1" ht="21" customHeight="1">
      <c r="A53" s="2" t="s">
        <v>50</v>
      </c>
      <c r="B53" s="1"/>
      <c r="C53" s="190" t="s">
        <v>51</v>
      </c>
      <c r="D53" s="190"/>
      <c r="E53" s="190"/>
      <c r="F53" s="190"/>
      <c r="G53" s="7"/>
      <c r="H53" s="191" t="s">
        <v>52</v>
      </c>
      <c r="I53" s="191"/>
      <c r="J53" s="191"/>
    </row>
    <row r="55" ht="18.75">
      <c r="A55" s="37"/>
    </row>
    <row r="56" ht="18.75">
      <c r="A56" s="37"/>
    </row>
    <row r="57" ht="18.75">
      <c r="A57" s="37"/>
    </row>
    <row r="58" spans="1:10" s="2" customFormat="1" ht="18.75">
      <c r="A58" s="37"/>
      <c r="F58" s="1"/>
      <c r="G58" s="1"/>
      <c r="H58" s="1"/>
      <c r="I58" s="1"/>
      <c r="J58" s="1"/>
    </row>
    <row r="59" spans="1:10" s="2" customFormat="1" ht="18.75">
      <c r="A59" s="37"/>
      <c r="F59" s="1"/>
      <c r="G59" s="1"/>
      <c r="H59" s="1"/>
      <c r="I59" s="1"/>
      <c r="J59" s="1"/>
    </row>
    <row r="60" spans="1:10" s="2" customFormat="1" ht="18.75">
      <c r="A60" s="37"/>
      <c r="F60" s="1"/>
      <c r="G60" s="1"/>
      <c r="H60" s="1"/>
      <c r="I60" s="1"/>
      <c r="J60" s="1"/>
    </row>
    <row r="61" spans="1:10" s="2" customFormat="1" ht="18.75">
      <c r="A61" s="37"/>
      <c r="F61" s="1"/>
      <c r="G61" s="1"/>
      <c r="H61" s="1"/>
      <c r="I61" s="1"/>
      <c r="J61" s="1"/>
    </row>
    <row r="62" spans="1:10" s="2" customFormat="1" ht="18.75">
      <c r="A62" s="37"/>
      <c r="F62" s="1"/>
      <c r="G62" s="1"/>
      <c r="H62" s="1"/>
      <c r="I62" s="1"/>
      <c r="J62" s="1"/>
    </row>
    <row r="63" spans="1:10" s="2" customFormat="1" ht="18.75">
      <c r="A63" s="37"/>
      <c r="F63" s="1"/>
      <c r="G63" s="1"/>
      <c r="H63" s="1"/>
      <c r="I63" s="1"/>
      <c r="J63" s="1"/>
    </row>
    <row r="64" spans="1:10" s="2" customFormat="1" ht="18.75">
      <c r="A64" s="37"/>
      <c r="F64" s="1"/>
      <c r="G64" s="1"/>
      <c r="H64" s="1"/>
      <c r="I64" s="1"/>
      <c r="J64" s="1"/>
    </row>
    <row r="65" spans="1:10" s="2" customFormat="1" ht="18.75">
      <c r="A65" s="37"/>
      <c r="F65" s="1"/>
      <c r="G65" s="1"/>
      <c r="H65" s="1"/>
      <c r="I65" s="1"/>
      <c r="J65" s="1"/>
    </row>
    <row r="66" spans="1:10" s="2" customFormat="1" ht="18.75">
      <c r="A66" s="37"/>
      <c r="F66" s="1"/>
      <c r="G66" s="1"/>
      <c r="H66" s="1"/>
      <c r="I66" s="1"/>
      <c r="J66" s="1"/>
    </row>
    <row r="67" spans="1:10" s="2" customFormat="1" ht="18.75">
      <c r="A67" s="37"/>
      <c r="F67" s="1"/>
      <c r="G67" s="1"/>
      <c r="H67" s="1"/>
      <c r="I67" s="1"/>
      <c r="J67" s="1"/>
    </row>
    <row r="68" spans="1:10" s="2" customFormat="1" ht="18.75">
      <c r="A68" s="37"/>
      <c r="F68" s="1"/>
      <c r="G68" s="1"/>
      <c r="H68" s="1"/>
      <c r="I68" s="1"/>
      <c r="J68" s="1"/>
    </row>
    <row r="69" spans="1:10" s="2" customFormat="1" ht="18.75">
      <c r="A69" s="37"/>
      <c r="F69" s="1"/>
      <c r="G69" s="1"/>
      <c r="H69" s="1"/>
      <c r="I69" s="1"/>
      <c r="J69" s="1"/>
    </row>
    <row r="70" spans="1:10" s="2" customFormat="1" ht="18.75">
      <c r="A70" s="37"/>
      <c r="F70" s="1"/>
      <c r="G70" s="1"/>
      <c r="H70" s="1"/>
      <c r="I70" s="1"/>
      <c r="J70" s="1"/>
    </row>
    <row r="71" spans="1:10" s="2" customFormat="1" ht="18.75">
      <c r="A71" s="37"/>
      <c r="F71" s="1"/>
      <c r="G71" s="1"/>
      <c r="H71" s="1"/>
      <c r="I71" s="1"/>
      <c r="J71" s="1"/>
    </row>
    <row r="72" spans="1:10" s="2" customFormat="1" ht="18.75">
      <c r="A72" s="37"/>
      <c r="F72" s="1"/>
      <c r="G72" s="1"/>
      <c r="H72" s="1"/>
      <c r="I72" s="1"/>
      <c r="J72" s="1"/>
    </row>
    <row r="73" spans="1:10" s="2" customFormat="1" ht="18.75">
      <c r="A73" s="37"/>
      <c r="F73" s="1"/>
      <c r="G73" s="1"/>
      <c r="H73" s="1"/>
      <c r="I73" s="1"/>
      <c r="J73" s="1"/>
    </row>
    <row r="74" spans="1:10" s="2" customFormat="1" ht="18.75">
      <c r="A74" s="37"/>
      <c r="F74" s="1"/>
      <c r="G74" s="1"/>
      <c r="H74" s="1"/>
      <c r="I74" s="1"/>
      <c r="J74" s="1"/>
    </row>
    <row r="75" spans="1:10" s="2" customFormat="1" ht="18.75">
      <c r="A75" s="37"/>
      <c r="F75" s="1"/>
      <c r="G75" s="1"/>
      <c r="H75" s="1"/>
      <c r="I75" s="1"/>
      <c r="J75" s="1"/>
    </row>
    <row r="76" spans="1:10" s="2" customFormat="1" ht="18.75">
      <c r="A76" s="37"/>
      <c r="F76" s="1"/>
      <c r="G76" s="1"/>
      <c r="H76" s="1"/>
      <c r="I76" s="1"/>
      <c r="J76" s="1"/>
    </row>
    <row r="77" spans="1:10" s="2" customFormat="1" ht="18.75">
      <c r="A77" s="37"/>
      <c r="F77" s="1"/>
      <c r="G77" s="1"/>
      <c r="H77" s="1"/>
      <c r="I77" s="1"/>
      <c r="J77" s="1"/>
    </row>
    <row r="78" spans="1:10" s="2" customFormat="1" ht="18.75">
      <c r="A78" s="37"/>
      <c r="F78" s="1"/>
      <c r="G78" s="1"/>
      <c r="H78" s="1"/>
      <c r="I78" s="1"/>
      <c r="J78" s="1"/>
    </row>
    <row r="79" spans="1:10" s="2" customFormat="1" ht="18.75">
      <c r="A79" s="37"/>
      <c r="F79" s="1"/>
      <c r="G79" s="1"/>
      <c r="H79" s="1"/>
      <c r="I79" s="1"/>
      <c r="J79" s="1"/>
    </row>
    <row r="80" spans="1:10" s="2" customFormat="1" ht="18.75">
      <c r="A80" s="37"/>
      <c r="F80" s="1"/>
      <c r="G80" s="1"/>
      <c r="H80" s="1"/>
      <c r="I80" s="1"/>
      <c r="J80" s="1"/>
    </row>
    <row r="81" spans="1:10" s="2" customFormat="1" ht="18.75">
      <c r="A81" s="37"/>
      <c r="F81" s="1"/>
      <c r="G81" s="1"/>
      <c r="H81" s="1"/>
      <c r="I81" s="1"/>
      <c r="J81" s="1"/>
    </row>
    <row r="82" spans="1:10" s="2" customFormat="1" ht="18.75">
      <c r="A82" s="37"/>
      <c r="F82" s="1"/>
      <c r="G82" s="1"/>
      <c r="H82" s="1"/>
      <c r="I82" s="1"/>
      <c r="J82" s="1"/>
    </row>
    <row r="83" spans="1:10" s="2" customFormat="1" ht="18.75">
      <c r="A83" s="37"/>
      <c r="F83" s="1"/>
      <c r="G83" s="1"/>
      <c r="H83" s="1"/>
      <c r="I83" s="1"/>
      <c r="J83" s="1"/>
    </row>
    <row r="84" spans="1:10" s="2" customFormat="1" ht="18.75">
      <c r="A84" s="37"/>
      <c r="F84" s="1"/>
      <c r="G84" s="1"/>
      <c r="H84" s="1"/>
      <c r="I84" s="1"/>
      <c r="J84" s="1"/>
    </row>
    <row r="85" spans="1:10" s="2" customFormat="1" ht="18.75">
      <c r="A85" s="37"/>
      <c r="F85" s="1"/>
      <c r="G85" s="1"/>
      <c r="H85" s="1"/>
      <c r="I85" s="1"/>
      <c r="J85" s="1"/>
    </row>
    <row r="86" spans="1:10" s="2" customFormat="1" ht="18.75">
      <c r="A86" s="37"/>
      <c r="F86" s="1"/>
      <c r="G86" s="1"/>
      <c r="H86" s="1"/>
      <c r="I86" s="1"/>
      <c r="J86" s="1"/>
    </row>
    <row r="87" spans="1:10" s="2" customFormat="1" ht="18.75">
      <c r="A87" s="37"/>
      <c r="F87" s="1"/>
      <c r="G87" s="1"/>
      <c r="H87" s="1"/>
      <c r="I87" s="1"/>
      <c r="J87" s="1"/>
    </row>
    <row r="88" spans="1:10" s="2" customFormat="1" ht="18.75">
      <c r="A88" s="37"/>
      <c r="F88" s="1"/>
      <c r="G88" s="1"/>
      <c r="H88" s="1"/>
      <c r="I88" s="1"/>
      <c r="J88" s="1"/>
    </row>
    <row r="89" spans="1:10" s="2" customFormat="1" ht="18.75">
      <c r="A89" s="37"/>
      <c r="F89" s="1"/>
      <c r="G89" s="1"/>
      <c r="H89" s="1"/>
      <c r="I89" s="1"/>
      <c r="J89" s="1"/>
    </row>
    <row r="90" spans="1:10" s="2" customFormat="1" ht="18.75">
      <c r="A90" s="37"/>
      <c r="F90" s="1"/>
      <c r="G90" s="1"/>
      <c r="H90" s="1"/>
      <c r="I90" s="1"/>
      <c r="J90" s="1"/>
    </row>
    <row r="91" spans="1:10" s="2" customFormat="1" ht="18.75">
      <c r="A91" s="37"/>
      <c r="F91" s="1"/>
      <c r="G91" s="1"/>
      <c r="H91" s="1"/>
      <c r="I91" s="1"/>
      <c r="J91" s="1"/>
    </row>
    <row r="92" spans="1:10" s="2" customFormat="1" ht="18.75">
      <c r="A92" s="37"/>
      <c r="F92" s="1"/>
      <c r="G92" s="1"/>
      <c r="H92" s="1"/>
      <c r="I92" s="1"/>
      <c r="J92" s="1"/>
    </row>
    <row r="93" spans="1:10" s="2" customFormat="1" ht="18.75">
      <c r="A93" s="37"/>
      <c r="F93" s="1"/>
      <c r="G93" s="1"/>
      <c r="H93" s="1"/>
      <c r="I93" s="1"/>
      <c r="J93" s="1"/>
    </row>
    <row r="94" spans="1:10" s="2" customFormat="1" ht="18.75">
      <c r="A94" s="37"/>
      <c r="F94" s="1"/>
      <c r="G94" s="1"/>
      <c r="H94" s="1"/>
      <c r="I94" s="1"/>
      <c r="J94" s="1"/>
    </row>
    <row r="95" spans="1:10" s="2" customFormat="1" ht="18.75">
      <c r="A95" s="37"/>
      <c r="F95" s="1"/>
      <c r="G95" s="1"/>
      <c r="H95" s="1"/>
      <c r="I95" s="1"/>
      <c r="J95" s="1"/>
    </row>
    <row r="96" spans="1:10" s="2" customFormat="1" ht="18.75">
      <c r="A96" s="37"/>
      <c r="F96" s="1"/>
      <c r="G96" s="1"/>
      <c r="H96" s="1"/>
      <c r="I96" s="1"/>
      <c r="J96" s="1"/>
    </row>
    <row r="97" spans="1:10" s="2" customFormat="1" ht="18.75">
      <c r="A97" s="37"/>
      <c r="F97" s="1"/>
      <c r="G97" s="1"/>
      <c r="H97" s="1"/>
      <c r="I97" s="1"/>
      <c r="J97" s="1"/>
    </row>
    <row r="98" spans="1:10" s="2" customFormat="1" ht="18.75">
      <c r="A98" s="37"/>
      <c r="F98" s="1"/>
      <c r="G98" s="1"/>
      <c r="H98" s="1"/>
      <c r="I98" s="1"/>
      <c r="J98" s="1"/>
    </row>
    <row r="99" spans="1:10" s="2" customFormat="1" ht="18.75">
      <c r="A99" s="37"/>
      <c r="F99" s="1"/>
      <c r="G99" s="1"/>
      <c r="H99" s="1"/>
      <c r="I99" s="1"/>
      <c r="J99" s="1"/>
    </row>
    <row r="100" spans="1:10" s="2" customFormat="1" ht="18.75">
      <c r="A100" s="37"/>
      <c r="F100" s="1"/>
      <c r="G100" s="1"/>
      <c r="H100" s="1"/>
      <c r="I100" s="1"/>
      <c r="J100" s="1"/>
    </row>
    <row r="101" spans="1:10" s="2" customFormat="1" ht="18.75">
      <c r="A101" s="37"/>
      <c r="F101" s="1"/>
      <c r="G101" s="1"/>
      <c r="H101" s="1"/>
      <c r="I101" s="1"/>
      <c r="J101" s="1"/>
    </row>
    <row r="102" spans="1:10" s="2" customFormat="1" ht="18.75">
      <c r="A102" s="37"/>
      <c r="F102" s="1"/>
      <c r="G102" s="1"/>
      <c r="H102" s="1"/>
      <c r="I102" s="1"/>
      <c r="J102" s="1"/>
    </row>
    <row r="103" spans="1:10" s="2" customFormat="1" ht="18.75">
      <c r="A103" s="37"/>
      <c r="F103" s="1"/>
      <c r="G103" s="1"/>
      <c r="H103" s="1"/>
      <c r="I103" s="1"/>
      <c r="J103" s="1"/>
    </row>
    <row r="104" spans="1:10" s="2" customFormat="1" ht="18.75">
      <c r="A104" s="37"/>
      <c r="F104" s="1"/>
      <c r="G104" s="1"/>
      <c r="H104" s="1"/>
      <c r="I104" s="1"/>
      <c r="J104" s="1"/>
    </row>
    <row r="105" spans="1:10" s="2" customFormat="1" ht="18.75">
      <c r="A105" s="37"/>
      <c r="F105" s="1"/>
      <c r="G105" s="1"/>
      <c r="H105" s="1"/>
      <c r="I105" s="1"/>
      <c r="J105" s="1"/>
    </row>
    <row r="106" spans="1:10" s="2" customFormat="1" ht="18.75">
      <c r="A106" s="37"/>
      <c r="F106" s="1"/>
      <c r="G106" s="1"/>
      <c r="H106" s="1"/>
      <c r="I106" s="1"/>
      <c r="J106" s="1"/>
    </row>
    <row r="107" spans="1:10" s="2" customFormat="1" ht="18.75">
      <c r="A107" s="37"/>
      <c r="F107" s="1"/>
      <c r="G107" s="1"/>
      <c r="H107" s="1"/>
      <c r="I107" s="1"/>
      <c r="J107" s="1"/>
    </row>
    <row r="108" spans="1:10" s="2" customFormat="1" ht="18.75">
      <c r="A108" s="37"/>
      <c r="F108" s="1"/>
      <c r="G108" s="1"/>
      <c r="H108" s="1"/>
      <c r="I108" s="1"/>
      <c r="J108" s="1"/>
    </row>
    <row r="109" spans="1:10" s="2" customFormat="1" ht="18.75">
      <c r="A109" s="37"/>
      <c r="F109" s="1"/>
      <c r="G109" s="1"/>
      <c r="H109" s="1"/>
      <c r="I109" s="1"/>
      <c r="J109" s="1"/>
    </row>
    <row r="110" spans="1:10" s="2" customFormat="1" ht="18.75">
      <c r="A110" s="37"/>
      <c r="F110" s="1"/>
      <c r="G110" s="1"/>
      <c r="H110" s="1"/>
      <c r="I110" s="1"/>
      <c r="J110" s="1"/>
    </row>
    <row r="111" spans="1:10" s="2" customFormat="1" ht="18.75">
      <c r="A111" s="37"/>
      <c r="F111" s="1"/>
      <c r="G111" s="1"/>
      <c r="H111" s="1"/>
      <c r="I111" s="1"/>
      <c r="J111" s="1"/>
    </row>
    <row r="112" spans="1:10" s="2" customFormat="1" ht="18.75">
      <c r="A112" s="37"/>
      <c r="F112" s="1"/>
      <c r="G112" s="1"/>
      <c r="H112" s="1"/>
      <c r="I112" s="1"/>
      <c r="J112" s="1"/>
    </row>
    <row r="113" spans="1:10" s="2" customFormat="1" ht="18.75">
      <c r="A113" s="37"/>
      <c r="F113" s="1"/>
      <c r="G113" s="1"/>
      <c r="H113" s="1"/>
      <c r="I113" s="1"/>
      <c r="J113" s="1"/>
    </row>
    <row r="114" spans="1:10" s="2" customFormat="1" ht="18.75">
      <c r="A114" s="37"/>
      <c r="F114" s="1"/>
      <c r="G114" s="1"/>
      <c r="H114" s="1"/>
      <c r="I114" s="1"/>
      <c r="J114" s="1"/>
    </row>
    <row r="115" spans="1:10" s="2" customFormat="1" ht="18.75">
      <c r="A115" s="37"/>
      <c r="F115" s="1"/>
      <c r="G115" s="1"/>
      <c r="H115" s="1"/>
      <c r="I115" s="1"/>
      <c r="J115" s="1"/>
    </row>
    <row r="116" spans="1:10" s="2" customFormat="1" ht="18.75">
      <c r="A116" s="37"/>
      <c r="F116" s="1"/>
      <c r="G116" s="1"/>
      <c r="H116" s="1"/>
      <c r="I116" s="1"/>
      <c r="J116" s="1"/>
    </row>
    <row r="117" spans="1:10" s="2" customFormat="1" ht="18.75">
      <c r="A117" s="37"/>
      <c r="F117" s="1"/>
      <c r="G117" s="1"/>
      <c r="H117" s="1"/>
      <c r="I117" s="1"/>
      <c r="J117" s="1"/>
    </row>
    <row r="118" spans="1:10" s="2" customFormat="1" ht="18.75">
      <c r="A118" s="37"/>
      <c r="F118" s="1"/>
      <c r="G118" s="1"/>
      <c r="H118" s="1"/>
      <c r="I118" s="1"/>
      <c r="J118" s="1"/>
    </row>
    <row r="119" spans="1:10" s="2" customFormat="1" ht="18.75">
      <c r="A119" s="37"/>
      <c r="F119" s="1"/>
      <c r="G119" s="1"/>
      <c r="H119" s="1"/>
      <c r="I119" s="1"/>
      <c r="J119" s="1"/>
    </row>
    <row r="120" spans="1:10" s="2" customFormat="1" ht="18.75">
      <c r="A120" s="37"/>
      <c r="F120" s="1"/>
      <c r="G120" s="1"/>
      <c r="H120" s="1"/>
      <c r="I120" s="1"/>
      <c r="J120" s="1"/>
    </row>
    <row r="121" spans="1:10" s="2" customFormat="1" ht="18.75">
      <c r="A121" s="37"/>
      <c r="F121" s="1"/>
      <c r="G121" s="1"/>
      <c r="H121" s="1"/>
      <c r="I121" s="1"/>
      <c r="J121" s="1"/>
    </row>
    <row r="122" spans="1:10" s="2" customFormat="1" ht="18.75">
      <c r="A122" s="37"/>
      <c r="F122" s="1"/>
      <c r="G122" s="1"/>
      <c r="H122" s="1"/>
      <c r="I122" s="1"/>
      <c r="J122" s="1"/>
    </row>
    <row r="123" spans="1:10" s="2" customFormat="1" ht="18.75">
      <c r="A123" s="37"/>
      <c r="F123" s="1"/>
      <c r="G123" s="1"/>
      <c r="H123" s="1"/>
      <c r="I123" s="1"/>
      <c r="J123" s="1"/>
    </row>
    <row r="124" spans="1:10" s="2" customFormat="1" ht="18.75">
      <c r="A124" s="37"/>
      <c r="F124" s="1"/>
      <c r="G124" s="1"/>
      <c r="H124" s="1"/>
      <c r="I124" s="1"/>
      <c r="J124" s="1"/>
    </row>
    <row r="125" spans="1:10" s="2" customFormat="1" ht="18.75">
      <c r="A125" s="37"/>
      <c r="F125" s="1"/>
      <c r="G125" s="1"/>
      <c r="H125" s="1"/>
      <c r="I125" s="1"/>
      <c r="J125" s="1"/>
    </row>
    <row r="126" spans="1:10" s="2" customFormat="1" ht="18.75">
      <c r="A126" s="37"/>
      <c r="F126" s="1"/>
      <c r="G126" s="1"/>
      <c r="H126" s="1"/>
      <c r="I126" s="1"/>
      <c r="J126" s="1"/>
    </row>
    <row r="127" spans="1:10" s="2" customFormat="1" ht="18.75">
      <c r="A127" s="37"/>
      <c r="F127" s="1"/>
      <c r="G127" s="1"/>
      <c r="H127" s="1"/>
      <c r="I127" s="1"/>
      <c r="J127" s="1"/>
    </row>
    <row r="128" spans="1:10" s="2" customFormat="1" ht="18.75">
      <c r="A128" s="37"/>
      <c r="F128" s="1"/>
      <c r="G128" s="1"/>
      <c r="H128" s="1"/>
      <c r="I128" s="1"/>
      <c r="J128" s="1"/>
    </row>
    <row r="129" spans="1:10" s="2" customFormat="1" ht="18.75">
      <c r="A129" s="37"/>
      <c r="F129" s="1"/>
      <c r="G129" s="1"/>
      <c r="H129" s="1"/>
      <c r="I129" s="1"/>
      <c r="J129" s="1"/>
    </row>
    <row r="130" spans="1:10" s="2" customFormat="1" ht="18.75">
      <c r="A130" s="37"/>
      <c r="F130" s="1"/>
      <c r="G130" s="1"/>
      <c r="H130" s="1"/>
      <c r="I130" s="1"/>
      <c r="J130" s="1"/>
    </row>
    <row r="131" spans="1:10" s="2" customFormat="1" ht="18.75">
      <c r="A131" s="37"/>
      <c r="F131" s="1"/>
      <c r="G131" s="1"/>
      <c r="H131" s="1"/>
      <c r="I131" s="1"/>
      <c r="J131" s="1"/>
    </row>
    <row r="132" spans="1:10" s="2" customFormat="1" ht="18.75">
      <c r="A132" s="37"/>
      <c r="F132" s="1"/>
      <c r="G132" s="1"/>
      <c r="H132" s="1"/>
      <c r="I132" s="1"/>
      <c r="J132" s="1"/>
    </row>
    <row r="133" spans="1:10" s="2" customFormat="1" ht="18.75">
      <c r="A133" s="37"/>
      <c r="F133" s="1"/>
      <c r="G133" s="1"/>
      <c r="H133" s="1"/>
      <c r="I133" s="1"/>
      <c r="J133" s="1"/>
    </row>
    <row r="134" spans="1:10" s="2" customFormat="1" ht="18.75">
      <c r="A134" s="37"/>
      <c r="F134" s="1"/>
      <c r="G134" s="1"/>
      <c r="H134" s="1"/>
      <c r="I134" s="1"/>
      <c r="J134" s="1"/>
    </row>
    <row r="135" spans="1:10" s="2" customFormat="1" ht="18.75">
      <c r="A135" s="37"/>
      <c r="F135" s="1"/>
      <c r="G135" s="1"/>
      <c r="H135" s="1"/>
      <c r="I135" s="1"/>
      <c r="J135" s="1"/>
    </row>
    <row r="136" spans="1:10" s="2" customFormat="1" ht="18.75">
      <c r="A136" s="37"/>
      <c r="F136" s="1"/>
      <c r="G136" s="1"/>
      <c r="H136" s="1"/>
      <c r="I136" s="1"/>
      <c r="J136" s="1"/>
    </row>
    <row r="137" spans="1:10" s="2" customFormat="1" ht="18.75">
      <c r="A137" s="37"/>
      <c r="F137" s="1"/>
      <c r="G137" s="1"/>
      <c r="H137" s="1"/>
      <c r="I137" s="1"/>
      <c r="J137" s="1"/>
    </row>
    <row r="138" spans="1:10" s="2" customFormat="1" ht="18.75">
      <c r="A138" s="37"/>
      <c r="F138" s="1"/>
      <c r="G138" s="1"/>
      <c r="H138" s="1"/>
      <c r="I138" s="1"/>
      <c r="J138" s="1"/>
    </row>
    <row r="139" spans="1:10" s="2" customFormat="1" ht="18.75">
      <c r="A139" s="37"/>
      <c r="F139" s="1"/>
      <c r="G139" s="1"/>
      <c r="H139" s="1"/>
      <c r="I139" s="1"/>
      <c r="J139" s="1"/>
    </row>
    <row r="140" spans="1:10" s="2" customFormat="1" ht="18.75">
      <c r="A140" s="37"/>
      <c r="F140" s="1"/>
      <c r="G140" s="1"/>
      <c r="H140" s="1"/>
      <c r="I140" s="1"/>
      <c r="J140" s="1"/>
    </row>
    <row r="141" spans="1:10" s="2" customFormat="1" ht="18.75">
      <c r="A141" s="37"/>
      <c r="F141" s="1"/>
      <c r="G141" s="1"/>
      <c r="H141" s="1"/>
      <c r="I141" s="1"/>
      <c r="J141" s="1"/>
    </row>
    <row r="142" spans="1:10" s="2" customFormat="1" ht="18.75">
      <c r="A142" s="37"/>
      <c r="F142" s="1"/>
      <c r="G142" s="1"/>
      <c r="H142" s="1"/>
      <c r="I142" s="1"/>
      <c r="J142" s="1"/>
    </row>
    <row r="143" spans="1:10" s="2" customFormat="1" ht="18.75">
      <c r="A143" s="37"/>
      <c r="F143" s="1"/>
      <c r="G143" s="1"/>
      <c r="H143" s="1"/>
      <c r="I143" s="1"/>
      <c r="J143" s="1"/>
    </row>
    <row r="144" spans="1:10" s="2" customFormat="1" ht="18.75">
      <c r="A144" s="37"/>
      <c r="F144" s="1"/>
      <c r="G144" s="1"/>
      <c r="H144" s="1"/>
      <c r="I144" s="1"/>
      <c r="J144" s="1"/>
    </row>
    <row r="145" spans="1:10" s="2" customFormat="1" ht="18.75">
      <c r="A145" s="37"/>
      <c r="F145" s="1"/>
      <c r="G145" s="1"/>
      <c r="H145" s="1"/>
      <c r="I145" s="1"/>
      <c r="J145" s="1"/>
    </row>
    <row r="146" spans="1:10" s="2" customFormat="1" ht="18.75">
      <c r="A146" s="37"/>
      <c r="F146" s="1"/>
      <c r="G146" s="1"/>
      <c r="H146" s="1"/>
      <c r="I146" s="1"/>
      <c r="J146" s="1"/>
    </row>
    <row r="147" spans="1:10" s="2" customFormat="1" ht="18.75">
      <c r="A147" s="37"/>
      <c r="F147" s="1"/>
      <c r="G147" s="1"/>
      <c r="H147" s="1"/>
      <c r="I147" s="1"/>
      <c r="J147" s="1"/>
    </row>
    <row r="148" spans="1:10" s="2" customFormat="1" ht="18.75">
      <c r="A148" s="37"/>
      <c r="F148" s="1"/>
      <c r="G148" s="1"/>
      <c r="H148" s="1"/>
      <c r="I148" s="1"/>
      <c r="J148" s="1"/>
    </row>
    <row r="149" spans="1:10" s="2" customFormat="1" ht="18.75">
      <c r="A149" s="37"/>
      <c r="F149" s="1"/>
      <c r="G149" s="1"/>
      <c r="H149" s="1"/>
      <c r="I149" s="1"/>
      <c r="J149" s="1"/>
    </row>
    <row r="150" spans="1:10" s="2" customFormat="1" ht="18.75">
      <c r="A150" s="37"/>
      <c r="F150" s="1"/>
      <c r="G150" s="1"/>
      <c r="H150" s="1"/>
      <c r="I150" s="1"/>
      <c r="J150" s="1"/>
    </row>
    <row r="151" spans="1:10" s="2" customFormat="1" ht="18.75">
      <c r="A151" s="37"/>
      <c r="F151" s="1"/>
      <c r="G151" s="1"/>
      <c r="H151" s="1"/>
      <c r="I151" s="1"/>
      <c r="J151" s="1"/>
    </row>
    <row r="152" spans="1:10" s="2" customFormat="1" ht="18.75">
      <c r="A152" s="37"/>
      <c r="F152" s="1"/>
      <c r="G152" s="1"/>
      <c r="H152" s="1"/>
      <c r="I152" s="1"/>
      <c r="J152" s="1"/>
    </row>
    <row r="153" spans="1:10" s="2" customFormat="1" ht="18.75">
      <c r="A153" s="37"/>
      <c r="F153" s="1"/>
      <c r="G153" s="1"/>
      <c r="H153" s="1"/>
      <c r="I153" s="1"/>
      <c r="J153" s="1"/>
    </row>
    <row r="154" spans="1:10" s="2" customFormat="1" ht="18.75">
      <c r="A154" s="37"/>
      <c r="F154" s="1"/>
      <c r="G154" s="1"/>
      <c r="H154" s="1"/>
      <c r="I154" s="1"/>
      <c r="J154" s="1"/>
    </row>
    <row r="155" spans="1:10" s="2" customFormat="1" ht="18.75">
      <c r="A155" s="37"/>
      <c r="F155" s="1"/>
      <c r="G155" s="1"/>
      <c r="H155" s="1"/>
      <c r="I155" s="1"/>
      <c r="J155" s="1"/>
    </row>
    <row r="156" spans="1:10" s="2" customFormat="1" ht="18.75">
      <c r="A156" s="37"/>
      <c r="F156" s="1"/>
      <c r="G156" s="1"/>
      <c r="H156" s="1"/>
      <c r="I156" s="1"/>
      <c r="J156" s="1"/>
    </row>
    <row r="157" spans="1:10" s="2" customFormat="1" ht="18.75">
      <c r="A157" s="37"/>
      <c r="F157" s="1"/>
      <c r="G157" s="1"/>
      <c r="H157" s="1"/>
      <c r="I157" s="1"/>
      <c r="J157" s="1"/>
    </row>
    <row r="158" spans="1:10" s="2" customFormat="1" ht="18.75">
      <c r="A158" s="37"/>
      <c r="F158" s="1"/>
      <c r="G158" s="1"/>
      <c r="H158" s="1"/>
      <c r="I158" s="1"/>
      <c r="J158" s="1"/>
    </row>
    <row r="159" spans="1:10" s="2" customFormat="1" ht="18.75">
      <c r="A159" s="37"/>
      <c r="F159" s="1"/>
      <c r="G159" s="1"/>
      <c r="H159" s="1"/>
      <c r="I159" s="1"/>
      <c r="J159" s="1"/>
    </row>
    <row r="160" spans="1:10" s="2" customFormat="1" ht="18.75">
      <c r="A160" s="37"/>
      <c r="F160" s="1"/>
      <c r="G160" s="1"/>
      <c r="H160" s="1"/>
      <c r="I160" s="1"/>
      <c r="J160" s="1"/>
    </row>
    <row r="161" spans="1:10" s="2" customFormat="1" ht="18.75">
      <c r="A161" s="37"/>
      <c r="F161" s="1"/>
      <c r="G161" s="1"/>
      <c r="H161" s="1"/>
      <c r="I161" s="1"/>
      <c r="J161" s="1"/>
    </row>
    <row r="162" spans="1:10" s="2" customFormat="1" ht="18.75">
      <c r="A162" s="37"/>
      <c r="F162" s="1"/>
      <c r="G162" s="1"/>
      <c r="H162" s="1"/>
      <c r="I162" s="1"/>
      <c r="J162" s="1"/>
    </row>
    <row r="163" spans="1:10" s="2" customFormat="1" ht="18.75">
      <c r="A163" s="37"/>
      <c r="F163" s="1"/>
      <c r="G163" s="1"/>
      <c r="H163" s="1"/>
      <c r="I163" s="1"/>
      <c r="J163" s="1"/>
    </row>
    <row r="164" spans="1:10" s="2" customFormat="1" ht="18.75">
      <c r="A164" s="37"/>
      <c r="F164" s="1"/>
      <c r="G164" s="1"/>
      <c r="H164" s="1"/>
      <c r="I164" s="1"/>
      <c r="J164" s="1"/>
    </row>
    <row r="165" spans="1:10" s="2" customFormat="1" ht="18.75">
      <c r="A165" s="37"/>
      <c r="F165" s="1"/>
      <c r="G165" s="1"/>
      <c r="H165" s="1"/>
      <c r="I165" s="1"/>
      <c r="J165" s="1"/>
    </row>
    <row r="166" spans="1:10" s="2" customFormat="1" ht="18.75">
      <c r="A166" s="37"/>
      <c r="F166" s="1"/>
      <c r="G166" s="1"/>
      <c r="H166" s="1"/>
      <c r="I166" s="1"/>
      <c r="J166" s="1"/>
    </row>
    <row r="167" spans="1:10" s="2" customFormat="1" ht="18.75">
      <c r="A167" s="37"/>
      <c r="F167" s="1"/>
      <c r="G167" s="1"/>
      <c r="H167" s="1"/>
      <c r="I167" s="1"/>
      <c r="J167" s="1"/>
    </row>
    <row r="168" spans="1:10" s="2" customFormat="1" ht="18.75">
      <c r="A168" s="37"/>
      <c r="F168" s="1"/>
      <c r="G168" s="1"/>
      <c r="H168" s="1"/>
      <c r="I168" s="1"/>
      <c r="J168" s="1"/>
    </row>
    <row r="169" spans="1:10" s="2" customFormat="1" ht="18.75">
      <c r="A169" s="37"/>
      <c r="F169" s="1"/>
      <c r="G169" s="1"/>
      <c r="H169" s="1"/>
      <c r="I169" s="1"/>
      <c r="J169" s="1"/>
    </row>
    <row r="170" spans="1:10" s="2" customFormat="1" ht="18.75">
      <c r="A170" s="37"/>
      <c r="F170" s="1"/>
      <c r="G170" s="1"/>
      <c r="H170" s="1"/>
      <c r="I170" s="1"/>
      <c r="J170" s="1"/>
    </row>
    <row r="171" spans="1:10" s="2" customFormat="1" ht="18.75">
      <c r="A171" s="37"/>
      <c r="F171" s="1"/>
      <c r="G171" s="1"/>
      <c r="H171" s="1"/>
      <c r="I171" s="1"/>
      <c r="J171" s="1"/>
    </row>
    <row r="172" spans="1:10" s="2" customFormat="1" ht="18.75">
      <c r="A172" s="37"/>
      <c r="F172" s="1"/>
      <c r="G172" s="1"/>
      <c r="H172" s="1"/>
      <c r="I172" s="1"/>
      <c r="J172" s="1"/>
    </row>
    <row r="173" spans="1:10" s="2" customFormat="1" ht="18.75">
      <c r="A173" s="37"/>
      <c r="F173" s="1"/>
      <c r="G173" s="1"/>
      <c r="H173" s="1"/>
      <c r="I173" s="1"/>
      <c r="J173" s="1"/>
    </row>
    <row r="174" spans="1:10" s="2" customFormat="1" ht="18.75">
      <c r="A174" s="37"/>
      <c r="F174" s="1"/>
      <c r="G174" s="1"/>
      <c r="H174" s="1"/>
      <c r="I174" s="1"/>
      <c r="J174" s="1"/>
    </row>
    <row r="175" spans="1:10" s="2" customFormat="1" ht="18.75">
      <c r="A175" s="37"/>
      <c r="F175" s="1"/>
      <c r="G175" s="1"/>
      <c r="H175" s="1"/>
      <c r="I175" s="1"/>
      <c r="J175" s="1"/>
    </row>
    <row r="176" spans="1:10" s="2" customFormat="1" ht="18.75">
      <c r="A176" s="37"/>
      <c r="F176" s="1"/>
      <c r="G176" s="1"/>
      <c r="H176" s="1"/>
      <c r="I176" s="1"/>
      <c r="J176" s="1"/>
    </row>
    <row r="177" spans="1:10" s="2" customFormat="1" ht="18.75">
      <c r="A177" s="37"/>
      <c r="F177" s="1"/>
      <c r="G177" s="1"/>
      <c r="H177" s="1"/>
      <c r="I177" s="1"/>
      <c r="J177" s="1"/>
    </row>
    <row r="178" spans="1:10" s="2" customFormat="1" ht="18.75">
      <c r="A178" s="37"/>
      <c r="F178" s="1"/>
      <c r="G178" s="1"/>
      <c r="H178" s="1"/>
      <c r="I178" s="1"/>
      <c r="J178" s="1"/>
    </row>
    <row r="179" spans="1:10" s="2" customFormat="1" ht="18.75">
      <c r="A179" s="37"/>
      <c r="F179" s="1"/>
      <c r="G179" s="1"/>
      <c r="H179" s="1"/>
      <c r="I179" s="1"/>
      <c r="J179" s="1"/>
    </row>
    <row r="180" spans="1:10" s="2" customFormat="1" ht="18.75">
      <c r="A180" s="37"/>
      <c r="F180" s="1"/>
      <c r="G180" s="1"/>
      <c r="H180" s="1"/>
      <c r="I180" s="1"/>
      <c r="J180" s="1"/>
    </row>
    <row r="181" spans="1:10" s="2" customFormat="1" ht="18.75">
      <c r="A181" s="37"/>
      <c r="F181" s="1"/>
      <c r="G181" s="1"/>
      <c r="H181" s="1"/>
      <c r="I181" s="1"/>
      <c r="J181" s="1"/>
    </row>
  </sheetData>
  <sheetProtection/>
  <mergeCells count="24">
    <mergeCell ref="C53:F53"/>
    <mergeCell ref="H53:J53"/>
    <mergeCell ref="A16:J16"/>
    <mergeCell ref="A32:J32"/>
    <mergeCell ref="A40:J40"/>
    <mergeCell ref="A47:J47"/>
    <mergeCell ref="A49:J49"/>
    <mergeCell ref="C52:F52"/>
    <mergeCell ref="H52:J52"/>
    <mergeCell ref="A11:J11"/>
    <mergeCell ref="A13:A14"/>
    <mergeCell ref="B13:B14"/>
    <mergeCell ref="C13:C14"/>
    <mergeCell ref="D13:D14"/>
    <mergeCell ref="E13:E14"/>
    <mergeCell ref="F13:F14"/>
    <mergeCell ref="G13:J13"/>
    <mergeCell ref="A7:J7"/>
    <mergeCell ref="A8:J8"/>
    <mergeCell ref="H1:J1"/>
    <mergeCell ref="H2:J2"/>
    <mergeCell ref="H3:J3"/>
    <mergeCell ref="A9:J9"/>
    <mergeCell ref="H4:J4"/>
  </mergeCells>
  <printOptions/>
  <pageMargins left="0.39375" right="0.31527777777777777" top="0.39375" bottom="0.39375" header="0.31527777777777777" footer="0.5118055555555556"/>
  <pageSetup fitToHeight="1" fitToWidth="1" horizontalDpi="300" verticalDpi="300" orientation="portrait" paperSize="9" scale="54" r:id="rId1"/>
  <headerFooter alignWithMargins="0">
    <oddHeader xml:space="preserve">&amp;R&amp;"Times New Roman,Обычный"&amp;14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9"/>
  <sheetViews>
    <sheetView view="pageBreakPreview" zoomScale="75" zoomScaleNormal="75" zoomScaleSheetLayoutView="75" zoomScalePageLayoutView="0" workbookViewId="0" topLeftCell="A73">
      <selection activeCell="J24" sqref="J24"/>
    </sheetView>
  </sheetViews>
  <sheetFormatPr defaultColWidth="9.00390625" defaultRowHeight="12.75"/>
  <cols>
    <col min="1" max="1" width="84.125" style="1" customWidth="1"/>
    <col min="2" max="2" width="10.875" style="2" customWidth="1"/>
    <col min="3" max="3" width="16.25390625" style="2" customWidth="1"/>
    <col min="4" max="4" width="16.25390625" style="2" hidden="1" customWidth="1"/>
    <col min="5" max="5" width="16.25390625" style="2" customWidth="1"/>
    <col min="6" max="6" width="18.25390625" style="1" customWidth="1"/>
    <col min="7" max="10" width="16.25390625" style="1" customWidth="1"/>
    <col min="11" max="16384" width="9.125" style="1" customWidth="1"/>
  </cols>
  <sheetData>
    <row r="2" spans="1:11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4" spans="1:10" ht="18.75">
      <c r="A4" s="198" t="s">
        <v>53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8.75">
      <c r="A5" s="38"/>
      <c r="B5" s="39"/>
      <c r="C5" s="38"/>
      <c r="D5" s="38"/>
      <c r="E5" s="38"/>
      <c r="F5" s="38"/>
      <c r="G5" s="38"/>
      <c r="H5" s="38"/>
      <c r="I5" s="38"/>
      <c r="J5" s="38"/>
    </row>
    <row r="6" spans="1:10" ht="36" customHeight="1">
      <c r="A6" s="188" t="s">
        <v>6</v>
      </c>
      <c r="B6" s="189" t="s">
        <v>7</v>
      </c>
      <c r="C6" s="189" t="s">
        <v>350</v>
      </c>
      <c r="D6" s="189" t="s">
        <v>8</v>
      </c>
      <c r="E6" s="189" t="s">
        <v>349</v>
      </c>
      <c r="F6" s="189" t="s">
        <v>54</v>
      </c>
      <c r="G6" s="189" t="s">
        <v>10</v>
      </c>
      <c r="H6" s="189"/>
      <c r="I6" s="189"/>
      <c r="J6" s="189"/>
    </row>
    <row r="7" spans="1:10" ht="61.5" customHeight="1">
      <c r="A7" s="188"/>
      <c r="B7" s="189"/>
      <c r="C7" s="189"/>
      <c r="D7" s="189"/>
      <c r="E7" s="189"/>
      <c r="F7" s="189"/>
      <c r="G7" s="13" t="s">
        <v>11</v>
      </c>
      <c r="H7" s="13" t="s">
        <v>12</v>
      </c>
      <c r="I7" s="13" t="s">
        <v>13</v>
      </c>
      <c r="J7" s="13" t="s">
        <v>14</v>
      </c>
    </row>
    <row r="8" spans="1:10" ht="18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s="29" customFormat="1" ht="19.5" customHeight="1">
      <c r="A9" s="199" t="s">
        <v>55</v>
      </c>
      <c r="B9" s="199"/>
      <c r="C9" s="199"/>
      <c r="D9" s="199"/>
      <c r="E9" s="199"/>
      <c r="F9" s="199"/>
      <c r="G9" s="199"/>
      <c r="H9" s="199"/>
      <c r="I9" s="199"/>
      <c r="J9" s="199"/>
    </row>
    <row r="10" spans="1:10" s="29" customFormat="1" ht="36.75" customHeight="1">
      <c r="A10" s="40" t="s">
        <v>56</v>
      </c>
      <c r="B10" s="14">
        <v>1000</v>
      </c>
      <c r="C10" s="41">
        <f aca="true" t="shared" si="0" ref="C10:J10">C11+C15+C16</f>
        <v>4651.3</v>
      </c>
      <c r="D10" s="41">
        <f t="shared" si="0"/>
        <v>5299.6</v>
      </c>
      <c r="E10" s="41">
        <f t="shared" si="0"/>
        <v>6205.3</v>
      </c>
      <c r="F10" s="41">
        <f t="shared" si="0"/>
        <v>7294.8</v>
      </c>
      <c r="G10" s="41">
        <f t="shared" si="0"/>
        <v>1142.5</v>
      </c>
      <c r="H10" s="41">
        <f t="shared" si="0"/>
        <v>2220</v>
      </c>
      <c r="I10" s="41">
        <f t="shared" si="0"/>
        <v>2123</v>
      </c>
      <c r="J10" s="41">
        <f t="shared" si="0"/>
        <v>1809.3</v>
      </c>
    </row>
    <row r="11" spans="1:10" s="29" customFormat="1" ht="19.5" customHeight="1">
      <c r="A11" s="42" t="s">
        <v>57</v>
      </c>
      <c r="B11" s="12">
        <v>1010</v>
      </c>
      <c r="C11" s="43">
        <f>C12+C13+C14</f>
        <v>1129</v>
      </c>
      <c r="D11" s="41">
        <f aca="true" t="shared" si="1" ref="D11:J11">D12+D13+D14</f>
        <v>1229</v>
      </c>
      <c r="E11" s="41">
        <f t="shared" si="1"/>
        <v>1921.8</v>
      </c>
      <c r="F11" s="41">
        <f t="shared" si="1"/>
        <v>1734</v>
      </c>
      <c r="G11" s="41">
        <f t="shared" si="1"/>
        <v>75</v>
      </c>
      <c r="H11" s="41">
        <f t="shared" si="1"/>
        <v>820</v>
      </c>
      <c r="I11" s="41">
        <f t="shared" si="1"/>
        <v>723</v>
      </c>
      <c r="J11" s="41">
        <f t="shared" si="1"/>
        <v>116</v>
      </c>
    </row>
    <row r="12" spans="1:10" s="29" customFormat="1" ht="19.5" customHeight="1">
      <c r="A12" s="44" t="s">
        <v>58</v>
      </c>
      <c r="B12" s="12" t="s">
        <v>59</v>
      </c>
      <c r="C12" s="43">
        <v>462</v>
      </c>
      <c r="D12" s="12">
        <v>495</v>
      </c>
      <c r="E12" s="43">
        <v>529.7</v>
      </c>
      <c r="F12" s="43">
        <f>SUM(G12:J12)</f>
        <v>544</v>
      </c>
      <c r="G12" s="43">
        <v>5</v>
      </c>
      <c r="H12" s="43">
        <v>305</v>
      </c>
      <c r="I12" s="43">
        <v>208</v>
      </c>
      <c r="J12" s="43">
        <v>26</v>
      </c>
    </row>
    <row r="13" spans="1:10" s="29" customFormat="1" ht="19.5" customHeight="1">
      <c r="A13" s="44" t="s">
        <v>60</v>
      </c>
      <c r="B13" s="12" t="s">
        <v>61</v>
      </c>
      <c r="C13" s="43">
        <v>560</v>
      </c>
      <c r="D13" s="12">
        <v>610</v>
      </c>
      <c r="E13" s="43">
        <v>1273.5</v>
      </c>
      <c r="F13" s="43">
        <f>SUM(G13:J13)</f>
        <v>1080</v>
      </c>
      <c r="G13" s="43">
        <v>30</v>
      </c>
      <c r="H13" s="43">
        <v>500</v>
      </c>
      <c r="I13" s="43">
        <v>500</v>
      </c>
      <c r="J13" s="43">
        <v>50</v>
      </c>
    </row>
    <row r="14" spans="1:10" s="29" customFormat="1" ht="19.5" customHeight="1">
      <c r="A14" s="44" t="s">
        <v>62</v>
      </c>
      <c r="B14" s="12" t="s">
        <v>63</v>
      </c>
      <c r="C14" s="43">
        <v>107</v>
      </c>
      <c r="D14" s="12">
        <v>124</v>
      </c>
      <c r="E14" s="43">
        <v>118.6</v>
      </c>
      <c r="F14" s="43">
        <f>SUM(G14:J14)</f>
        <v>110</v>
      </c>
      <c r="G14" s="43">
        <v>40</v>
      </c>
      <c r="H14" s="43">
        <v>15</v>
      </c>
      <c r="I14" s="43">
        <v>15</v>
      </c>
      <c r="J14" s="43">
        <v>40</v>
      </c>
    </row>
    <row r="15" spans="1:10" s="29" customFormat="1" ht="19.5" customHeight="1">
      <c r="A15" s="42" t="s">
        <v>64</v>
      </c>
      <c r="B15" s="12">
        <v>1011</v>
      </c>
      <c r="C15" s="14"/>
      <c r="D15" s="14"/>
      <c r="E15" s="14"/>
      <c r="F15" s="14"/>
      <c r="G15" s="14"/>
      <c r="H15" s="14"/>
      <c r="I15" s="14"/>
      <c r="J15" s="14"/>
    </row>
    <row r="16" spans="1:10" s="29" customFormat="1" ht="19.5" customHeight="1">
      <c r="A16" s="42" t="s">
        <v>65</v>
      </c>
      <c r="B16" s="12">
        <v>1012</v>
      </c>
      <c r="C16" s="14">
        <f>C17+C18</f>
        <v>3522.3</v>
      </c>
      <c r="D16" s="14">
        <f aca="true" t="shared" si="2" ref="D16:J16">D17+D18</f>
        <v>4070.6</v>
      </c>
      <c r="E16" s="14">
        <f t="shared" si="2"/>
        <v>4283.5</v>
      </c>
      <c r="F16" s="14">
        <f t="shared" si="2"/>
        <v>5560.8</v>
      </c>
      <c r="G16" s="41">
        <f t="shared" si="2"/>
        <v>1067.5</v>
      </c>
      <c r="H16" s="41">
        <f t="shared" si="2"/>
        <v>1400</v>
      </c>
      <c r="I16" s="41">
        <f t="shared" si="2"/>
        <v>1400</v>
      </c>
      <c r="J16" s="41">
        <f t="shared" si="2"/>
        <v>1693.3</v>
      </c>
    </row>
    <row r="17" spans="1:10" s="29" customFormat="1" ht="19.5" customHeight="1">
      <c r="A17" s="44" t="s">
        <v>66</v>
      </c>
      <c r="B17" s="12" t="s">
        <v>67</v>
      </c>
      <c r="C17" s="12">
        <v>3422.3</v>
      </c>
      <c r="D17" s="12">
        <v>3950.6</v>
      </c>
      <c r="E17" s="12">
        <v>3950.6</v>
      </c>
      <c r="F17" s="12">
        <f>SUM(G17:J17)</f>
        <v>5160.8</v>
      </c>
      <c r="G17" s="43">
        <v>1067.5</v>
      </c>
      <c r="H17" s="43">
        <v>1200</v>
      </c>
      <c r="I17" s="43">
        <v>1200</v>
      </c>
      <c r="J17" s="43">
        <f>957.1+341.6+254.6+140</f>
        <v>1693.3</v>
      </c>
    </row>
    <row r="18" spans="1:10" s="29" customFormat="1" ht="19.5" customHeight="1">
      <c r="A18" s="44" t="s">
        <v>68</v>
      </c>
      <c r="B18" s="12" t="s">
        <v>69</v>
      </c>
      <c r="C18" s="12">
        <v>100</v>
      </c>
      <c r="D18" s="12">
        <v>120</v>
      </c>
      <c r="E18" s="12">
        <v>332.9</v>
      </c>
      <c r="F18" s="12">
        <f>SUM(G18:J18)</f>
        <v>400</v>
      </c>
      <c r="G18" s="43"/>
      <c r="H18" s="43">
        <v>200</v>
      </c>
      <c r="I18" s="43">
        <v>200</v>
      </c>
      <c r="J18" s="43"/>
    </row>
    <row r="19" spans="1:10" s="29" customFormat="1" ht="19.5" customHeight="1">
      <c r="A19" s="42" t="s">
        <v>70</v>
      </c>
      <c r="B19" s="12">
        <v>1020</v>
      </c>
      <c r="C19" s="12">
        <v>188.3</v>
      </c>
      <c r="D19" s="12">
        <v>205</v>
      </c>
      <c r="E19" s="12">
        <v>320.3</v>
      </c>
      <c r="F19" s="12">
        <f>SUM(G19:J19)</f>
        <v>290</v>
      </c>
      <c r="G19" s="43">
        <f>ROUND(G11/6,0)</f>
        <v>13</v>
      </c>
      <c r="H19" s="43">
        <f>ROUND(H11/6,0)</f>
        <v>137</v>
      </c>
      <c r="I19" s="43">
        <f>ROUND(I11/6,0)</f>
        <v>121</v>
      </c>
      <c r="J19" s="43">
        <f>ROUND(J11/6,0)</f>
        <v>19</v>
      </c>
    </row>
    <row r="20" spans="1:10" s="29" customFormat="1" ht="19.5" customHeight="1">
      <c r="A20" s="42" t="s">
        <v>71</v>
      </c>
      <c r="B20" s="12">
        <v>1030</v>
      </c>
      <c r="C20" s="14"/>
      <c r="D20" s="14"/>
      <c r="E20" s="14"/>
      <c r="F20" s="14"/>
      <c r="G20" s="14"/>
      <c r="H20" s="14"/>
      <c r="I20" s="14"/>
      <c r="J20" s="14"/>
    </row>
    <row r="21" spans="1:10" s="29" customFormat="1" ht="42" customHeight="1">
      <c r="A21" s="40" t="s">
        <v>72</v>
      </c>
      <c r="B21" s="18">
        <v>1040</v>
      </c>
      <c r="C21" s="19">
        <f aca="true" t="shared" si="3" ref="C21:J21">C10-C19-C20</f>
        <v>4463</v>
      </c>
      <c r="D21" s="19">
        <f t="shared" si="3"/>
        <v>5094.6</v>
      </c>
      <c r="E21" s="19">
        <f t="shared" si="3"/>
        <v>5885</v>
      </c>
      <c r="F21" s="19">
        <f t="shared" si="3"/>
        <v>7004.8</v>
      </c>
      <c r="G21" s="19">
        <f t="shared" si="3"/>
        <v>1129.5</v>
      </c>
      <c r="H21" s="19">
        <f t="shared" si="3"/>
        <v>2083</v>
      </c>
      <c r="I21" s="19">
        <f t="shared" si="3"/>
        <v>2002</v>
      </c>
      <c r="J21" s="19">
        <f t="shared" si="3"/>
        <v>1790.3</v>
      </c>
    </row>
    <row r="22" spans="1:10" ht="37.5" customHeight="1">
      <c r="A22" s="40" t="s">
        <v>73</v>
      </c>
      <c r="B22" s="18">
        <v>1050</v>
      </c>
      <c r="C22" s="19">
        <f aca="true" t="shared" si="4" ref="C22:J22">SUM(C23:C30)</f>
        <v>4778.999999999999</v>
      </c>
      <c r="D22" s="19">
        <f t="shared" si="4"/>
        <v>4607.2</v>
      </c>
      <c r="E22" s="19">
        <f t="shared" si="4"/>
        <v>6156</v>
      </c>
      <c r="F22" s="19">
        <f t="shared" si="4"/>
        <v>6131.9000000000015</v>
      </c>
      <c r="G22" s="19">
        <f t="shared" si="4"/>
        <v>1318</v>
      </c>
      <c r="H22" s="19">
        <f t="shared" si="4"/>
        <v>1455</v>
      </c>
      <c r="I22" s="19">
        <f t="shared" si="4"/>
        <v>1455</v>
      </c>
      <c r="J22" s="19">
        <f t="shared" si="4"/>
        <v>1903.9</v>
      </c>
    </row>
    <row r="23" spans="1:10" s="36" customFormat="1" ht="19.5" customHeight="1">
      <c r="A23" s="45" t="s">
        <v>74</v>
      </c>
      <c r="B23" s="11">
        <v>1051</v>
      </c>
      <c r="C23" s="16">
        <v>223.1</v>
      </c>
      <c r="D23" s="16">
        <v>128</v>
      </c>
      <c r="E23" s="16">
        <v>357.4</v>
      </c>
      <c r="F23" s="46">
        <f>SUM(G23:J23)</f>
        <v>380</v>
      </c>
      <c r="G23" s="46">
        <v>30</v>
      </c>
      <c r="H23" s="46">
        <v>80</v>
      </c>
      <c r="I23" s="46">
        <v>80</v>
      </c>
      <c r="J23" s="46">
        <f>50+140</f>
        <v>190</v>
      </c>
    </row>
    <row r="24" spans="1:10" s="36" customFormat="1" ht="19.5" customHeight="1">
      <c r="A24" s="45" t="s">
        <v>75</v>
      </c>
      <c r="B24" s="11">
        <v>1052</v>
      </c>
      <c r="C24" s="16">
        <v>121.6</v>
      </c>
      <c r="D24" s="16">
        <v>150</v>
      </c>
      <c r="E24" s="16">
        <v>170.6</v>
      </c>
      <c r="F24" s="46">
        <f aca="true" t="shared" si="5" ref="F24:F30">SUM(G24:J24)</f>
        <v>160</v>
      </c>
      <c r="G24" s="46">
        <v>40</v>
      </c>
      <c r="H24" s="46">
        <f>G24</f>
        <v>40</v>
      </c>
      <c r="I24" s="46">
        <f>H24</f>
        <v>40</v>
      </c>
      <c r="J24" s="46">
        <f>I24</f>
        <v>40</v>
      </c>
    </row>
    <row r="25" spans="1:10" s="36" customFormat="1" ht="19.5" customHeight="1">
      <c r="A25" s="45" t="s">
        <v>76</v>
      </c>
      <c r="B25" s="11">
        <v>1053</v>
      </c>
      <c r="C25" s="16">
        <v>344.9</v>
      </c>
      <c r="D25" s="16">
        <v>280</v>
      </c>
      <c r="E25" s="16">
        <v>325.9</v>
      </c>
      <c r="F25" s="46">
        <f t="shared" si="5"/>
        <v>345</v>
      </c>
      <c r="G25" s="46">
        <v>45</v>
      </c>
      <c r="H25" s="46">
        <v>120</v>
      </c>
      <c r="I25" s="46">
        <v>120</v>
      </c>
      <c r="J25" s="46">
        <v>60</v>
      </c>
    </row>
    <row r="26" spans="1:10" s="36" customFormat="1" ht="19.5" customHeight="1">
      <c r="A26" s="45" t="s">
        <v>77</v>
      </c>
      <c r="B26" s="11">
        <v>1054</v>
      </c>
      <c r="C26" s="16">
        <v>2026</v>
      </c>
      <c r="D26" s="16">
        <v>2094</v>
      </c>
      <c r="E26" s="16">
        <v>2473.2</v>
      </c>
      <c r="F26" s="46">
        <f t="shared" si="5"/>
        <v>3126.7000000000007</v>
      </c>
      <c r="G26" s="46">
        <v>696.7</v>
      </c>
      <c r="H26" s="46">
        <f aca="true" t="shared" si="6" ref="H26:J28">G26</f>
        <v>696.7</v>
      </c>
      <c r="I26" s="46">
        <f t="shared" si="6"/>
        <v>696.7</v>
      </c>
      <c r="J26" s="46">
        <f>I26+203.5+136.4</f>
        <v>1036.6000000000001</v>
      </c>
    </row>
    <row r="27" spans="1:10" s="36" customFormat="1" ht="19.5" customHeight="1">
      <c r="A27" s="45" t="s">
        <v>78</v>
      </c>
      <c r="B27" s="11">
        <v>1055</v>
      </c>
      <c r="C27" s="16">
        <v>534</v>
      </c>
      <c r="D27" s="16">
        <v>602</v>
      </c>
      <c r="E27" s="16">
        <v>729.9</v>
      </c>
      <c r="F27" s="46">
        <f t="shared" si="5"/>
        <v>685.3000000000001</v>
      </c>
      <c r="G27" s="46">
        <v>153.3</v>
      </c>
      <c r="H27" s="46">
        <f t="shared" si="6"/>
        <v>153.3</v>
      </c>
      <c r="I27" s="46">
        <f t="shared" si="6"/>
        <v>153.3</v>
      </c>
      <c r="J27" s="46">
        <f>I27+42.1+30</f>
        <v>225.4</v>
      </c>
    </row>
    <row r="28" spans="1:10" s="36" customFormat="1" ht="56.25" customHeight="1">
      <c r="A28" s="45" t="s">
        <v>79</v>
      </c>
      <c r="B28" s="11">
        <v>1056</v>
      </c>
      <c r="C28" s="16">
        <v>99.7</v>
      </c>
      <c r="D28" s="16">
        <v>143.2</v>
      </c>
      <c r="E28" s="16">
        <v>684.4</v>
      </c>
      <c r="F28" s="46">
        <f t="shared" si="5"/>
        <v>200</v>
      </c>
      <c r="G28" s="46">
        <v>50</v>
      </c>
      <c r="H28" s="46">
        <f t="shared" si="6"/>
        <v>50</v>
      </c>
      <c r="I28" s="46">
        <f t="shared" si="6"/>
        <v>50</v>
      </c>
      <c r="J28" s="46">
        <f t="shared" si="6"/>
        <v>50</v>
      </c>
    </row>
    <row r="29" spans="1:10" s="36" customFormat="1" ht="19.5" customHeight="1">
      <c r="A29" s="45" t="s">
        <v>80</v>
      </c>
      <c r="B29" s="11">
        <v>1057</v>
      </c>
      <c r="C29" s="16">
        <v>1336</v>
      </c>
      <c r="D29" s="16">
        <v>1120</v>
      </c>
      <c r="E29" s="16">
        <v>1326</v>
      </c>
      <c r="F29" s="46">
        <f t="shared" si="5"/>
        <v>1158.9</v>
      </c>
      <c r="G29" s="46">
        <v>290</v>
      </c>
      <c r="H29" s="46">
        <f>G29</f>
        <v>290</v>
      </c>
      <c r="I29" s="46">
        <f>H29</f>
        <v>290</v>
      </c>
      <c r="J29" s="46">
        <v>288.9</v>
      </c>
    </row>
    <row r="30" spans="1:10" s="36" customFormat="1" ht="19.5" customHeight="1">
      <c r="A30" s="45" t="s">
        <v>81</v>
      </c>
      <c r="B30" s="11">
        <v>1058</v>
      </c>
      <c r="C30" s="16">
        <v>93.7</v>
      </c>
      <c r="D30" s="16">
        <v>90</v>
      </c>
      <c r="E30" s="16">
        <v>88.6</v>
      </c>
      <c r="F30" s="46">
        <f t="shared" si="5"/>
        <v>76</v>
      </c>
      <c r="G30" s="46">
        <v>13</v>
      </c>
      <c r="H30" s="46">
        <v>25</v>
      </c>
      <c r="I30" s="46">
        <v>25</v>
      </c>
      <c r="J30" s="46">
        <v>13</v>
      </c>
    </row>
    <row r="31" spans="1:10" s="50" customFormat="1" ht="49.5" customHeight="1">
      <c r="A31" s="47" t="s">
        <v>82</v>
      </c>
      <c r="B31" s="48">
        <v>1060</v>
      </c>
      <c r="C31" s="49">
        <f aca="true" t="shared" si="7" ref="C31:J31">C21-C22</f>
        <v>-315.9999999999991</v>
      </c>
      <c r="D31" s="49">
        <f t="shared" si="7"/>
        <v>487.40000000000055</v>
      </c>
      <c r="E31" s="49">
        <f t="shared" si="7"/>
        <v>-271</v>
      </c>
      <c r="F31" s="49">
        <f t="shared" si="7"/>
        <v>872.8999999999987</v>
      </c>
      <c r="G31" s="49">
        <f t="shared" si="7"/>
        <v>-188.5</v>
      </c>
      <c r="H31" s="49">
        <f t="shared" si="7"/>
        <v>628</v>
      </c>
      <c r="I31" s="49">
        <f t="shared" si="7"/>
        <v>547</v>
      </c>
      <c r="J31" s="49">
        <f t="shared" si="7"/>
        <v>-113.60000000000014</v>
      </c>
    </row>
    <row r="32" spans="1:10" ht="33.75" customHeight="1">
      <c r="A32" s="40" t="s">
        <v>83</v>
      </c>
      <c r="B32" s="18">
        <v>1070</v>
      </c>
      <c r="C32" s="19">
        <f>SUM(C33:C38)</f>
        <v>675</v>
      </c>
      <c r="D32" s="19">
        <f aca="true" t="shared" si="8" ref="D32:J32">SUM(D33:D36)</f>
        <v>458</v>
      </c>
      <c r="E32" s="19">
        <f>SUM(E33:E38)</f>
        <v>471</v>
      </c>
      <c r="F32" s="19">
        <f t="shared" si="8"/>
        <v>325.2</v>
      </c>
      <c r="G32" s="19">
        <f t="shared" si="8"/>
        <v>35.8</v>
      </c>
      <c r="H32" s="19">
        <f t="shared" si="8"/>
        <v>90.8</v>
      </c>
      <c r="I32" s="19">
        <f t="shared" si="8"/>
        <v>175.8</v>
      </c>
      <c r="J32" s="19">
        <f t="shared" si="8"/>
        <v>22.8</v>
      </c>
    </row>
    <row r="33" spans="1:10" ht="19.5" customHeight="1">
      <c r="A33" s="51" t="s">
        <v>84</v>
      </c>
      <c r="B33" s="11" t="s">
        <v>85</v>
      </c>
      <c r="C33" s="16">
        <v>79</v>
      </c>
      <c r="D33" s="16">
        <v>110.8</v>
      </c>
      <c r="E33" s="16">
        <v>89</v>
      </c>
      <c r="F33" s="16">
        <f aca="true" t="shared" si="9" ref="F33:F38">SUM(G33:J33)</f>
        <v>23.2</v>
      </c>
      <c r="G33" s="16">
        <v>5.8</v>
      </c>
      <c r="H33" s="16">
        <v>5.8</v>
      </c>
      <c r="I33" s="16">
        <v>5.8</v>
      </c>
      <c r="J33" s="16">
        <v>5.8</v>
      </c>
    </row>
    <row r="34" spans="1:10" ht="33.75" customHeight="1">
      <c r="A34" s="51" t="s">
        <v>86</v>
      </c>
      <c r="B34" s="11" t="s">
        <v>87</v>
      </c>
      <c r="C34" s="16">
        <v>97</v>
      </c>
      <c r="D34" s="16">
        <v>85</v>
      </c>
      <c r="E34" s="16">
        <v>132</v>
      </c>
      <c r="F34" s="16">
        <f t="shared" si="9"/>
        <v>137</v>
      </c>
      <c r="G34" s="16">
        <v>10</v>
      </c>
      <c r="H34" s="16">
        <v>60</v>
      </c>
      <c r="I34" s="16">
        <v>60</v>
      </c>
      <c r="J34" s="16">
        <v>7</v>
      </c>
    </row>
    <row r="35" spans="1:10" ht="19.5" customHeight="1">
      <c r="A35" s="51" t="s">
        <v>88</v>
      </c>
      <c r="B35" s="11" t="s">
        <v>89</v>
      </c>
      <c r="C35" s="16">
        <v>332</v>
      </c>
      <c r="D35" s="16">
        <v>262.2</v>
      </c>
      <c r="E35" s="16">
        <v>193</v>
      </c>
      <c r="F35" s="16">
        <f t="shared" si="9"/>
        <v>165</v>
      </c>
      <c r="G35" s="16">
        <v>20</v>
      </c>
      <c r="H35" s="16">
        <v>25</v>
      </c>
      <c r="I35" s="16">
        <v>110</v>
      </c>
      <c r="J35" s="16">
        <v>10</v>
      </c>
    </row>
    <row r="36" spans="1:10" ht="19.5" customHeight="1">
      <c r="A36" s="51" t="s">
        <v>90</v>
      </c>
      <c r="B36" s="11" t="s">
        <v>91</v>
      </c>
      <c r="C36" s="16">
        <v>1</v>
      </c>
      <c r="D36" s="16"/>
      <c r="E36" s="16">
        <v>14</v>
      </c>
      <c r="F36" s="16">
        <f t="shared" si="9"/>
        <v>0</v>
      </c>
      <c r="G36" s="16"/>
      <c r="H36" s="16"/>
      <c r="I36" s="16"/>
      <c r="J36" s="16"/>
    </row>
    <row r="37" spans="1:10" ht="19.5" customHeight="1">
      <c r="A37" s="51" t="s">
        <v>92</v>
      </c>
      <c r="B37" s="11" t="s">
        <v>93</v>
      </c>
      <c r="C37" s="16">
        <v>155</v>
      </c>
      <c r="D37" s="16"/>
      <c r="E37" s="16"/>
      <c r="F37" s="16">
        <f t="shared" si="9"/>
        <v>0</v>
      </c>
      <c r="G37" s="16"/>
      <c r="H37" s="16"/>
      <c r="I37" s="16"/>
      <c r="J37" s="16"/>
    </row>
    <row r="38" spans="1:10" ht="19.5" customHeight="1">
      <c r="A38" s="51" t="s">
        <v>94</v>
      </c>
      <c r="B38" s="11" t="s">
        <v>95</v>
      </c>
      <c r="C38" s="16">
        <v>11</v>
      </c>
      <c r="D38" s="16"/>
      <c r="E38" s="16">
        <v>43</v>
      </c>
      <c r="F38" s="16">
        <f t="shared" si="9"/>
        <v>0</v>
      </c>
      <c r="G38" s="16"/>
      <c r="H38" s="16"/>
      <c r="I38" s="16"/>
      <c r="J38" s="16"/>
    </row>
    <row r="39" spans="1:10" ht="19.5" customHeight="1">
      <c r="A39" s="40" t="s">
        <v>96</v>
      </c>
      <c r="B39" s="18">
        <v>1080</v>
      </c>
      <c r="C39" s="19">
        <f aca="true" t="shared" si="10" ref="C39:J39">SUM(C40:C61)</f>
        <v>920</v>
      </c>
      <c r="D39" s="19">
        <f t="shared" si="10"/>
        <v>953.4</v>
      </c>
      <c r="E39" s="19">
        <f t="shared" si="10"/>
        <v>993.9999999999999</v>
      </c>
      <c r="F39" s="19">
        <f t="shared" si="10"/>
        <v>1254.1</v>
      </c>
      <c r="G39" s="19">
        <f t="shared" si="10"/>
        <v>258</v>
      </c>
      <c r="H39" s="19">
        <f t="shared" si="10"/>
        <v>278</v>
      </c>
      <c r="I39" s="19">
        <f t="shared" si="10"/>
        <v>272.5</v>
      </c>
      <c r="J39" s="19">
        <f t="shared" si="10"/>
        <v>445.6</v>
      </c>
    </row>
    <row r="40" spans="1:10" ht="34.5" customHeight="1">
      <c r="A40" s="45" t="s">
        <v>97</v>
      </c>
      <c r="B40" s="11">
        <v>1081</v>
      </c>
      <c r="C40" s="16"/>
      <c r="D40" s="16"/>
      <c r="E40" s="16"/>
      <c r="F40" s="16">
        <f>SUM(G40:J40)</f>
        <v>0</v>
      </c>
      <c r="G40" s="52"/>
      <c r="H40" s="52"/>
      <c r="I40" s="52"/>
      <c r="J40" s="52"/>
    </row>
    <row r="41" spans="1:10" ht="19.5" customHeight="1">
      <c r="A41" s="45" t="s">
        <v>98</v>
      </c>
      <c r="B41" s="11">
        <v>1082</v>
      </c>
      <c r="C41" s="16"/>
      <c r="D41" s="16"/>
      <c r="E41" s="16"/>
      <c r="F41" s="16">
        <f aca="true" t="shared" si="11" ref="F41:F60">SUM(G41:J41)</f>
        <v>0</v>
      </c>
      <c r="G41" s="52"/>
      <c r="H41" s="52"/>
      <c r="I41" s="52"/>
      <c r="J41" s="52"/>
    </row>
    <row r="42" spans="1:10" ht="19.5" customHeight="1">
      <c r="A42" s="45" t="s">
        <v>99</v>
      </c>
      <c r="B42" s="11">
        <v>1083</v>
      </c>
      <c r="C42" s="16"/>
      <c r="D42" s="16"/>
      <c r="E42" s="16"/>
      <c r="F42" s="16">
        <f t="shared" si="11"/>
        <v>0</v>
      </c>
      <c r="G42" s="52"/>
      <c r="H42" s="52"/>
      <c r="I42" s="52"/>
      <c r="J42" s="52"/>
    </row>
    <row r="43" spans="1:10" ht="19.5" customHeight="1">
      <c r="A43" s="45" t="s">
        <v>100</v>
      </c>
      <c r="B43" s="11">
        <v>1084</v>
      </c>
      <c r="C43" s="16"/>
      <c r="D43" s="16"/>
      <c r="E43" s="16"/>
      <c r="F43" s="16">
        <f t="shared" si="11"/>
        <v>0</v>
      </c>
      <c r="G43" s="52"/>
      <c r="H43" s="52"/>
      <c r="I43" s="52"/>
      <c r="J43" s="52"/>
    </row>
    <row r="44" spans="1:10" ht="19.5" customHeight="1">
      <c r="A44" s="45" t="s">
        <v>101</v>
      </c>
      <c r="B44" s="11">
        <v>1085</v>
      </c>
      <c r="C44" s="16">
        <v>2</v>
      </c>
      <c r="D44" s="16">
        <v>1.5</v>
      </c>
      <c r="E44" s="16">
        <v>17.5</v>
      </c>
      <c r="F44" s="16">
        <f t="shared" si="11"/>
        <v>15</v>
      </c>
      <c r="G44" s="52"/>
      <c r="H44" s="52">
        <v>10</v>
      </c>
      <c r="I44" s="52">
        <v>5</v>
      </c>
      <c r="J44" s="52"/>
    </row>
    <row r="45" spans="1:10" s="36" customFormat="1" ht="19.5" customHeight="1">
      <c r="A45" s="45" t="s">
        <v>102</v>
      </c>
      <c r="B45" s="11">
        <v>1086</v>
      </c>
      <c r="C45" s="16"/>
      <c r="D45" s="16"/>
      <c r="E45" s="16">
        <v>0.4</v>
      </c>
      <c r="F45" s="16">
        <f t="shared" si="11"/>
        <v>0.5</v>
      </c>
      <c r="G45" s="46"/>
      <c r="H45" s="46"/>
      <c r="I45" s="46">
        <v>0.5</v>
      </c>
      <c r="J45" s="46"/>
    </row>
    <row r="46" spans="1:10" s="36" customFormat="1" ht="19.5" customHeight="1">
      <c r="A46" s="45" t="s">
        <v>103</v>
      </c>
      <c r="B46" s="11">
        <v>1087</v>
      </c>
      <c r="C46" s="16">
        <v>7</v>
      </c>
      <c r="D46" s="16">
        <v>8</v>
      </c>
      <c r="E46" s="16">
        <v>8</v>
      </c>
      <c r="F46" s="16">
        <f t="shared" si="11"/>
        <v>7</v>
      </c>
      <c r="G46" s="46">
        <v>1.5</v>
      </c>
      <c r="H46" s="46">
        <v>2</v>
      </c>
      <c r="I46" s="46">
        <v>2</v>
      </c>
      <c r="J46" s="46">
        <v>1.5</v>
      </c>
    </row>
    <row r="47" spans="1:10" s="36" customFormat="1" ht="19.5" customHeight="1">
      <c r="A47" s="45" t="s">
        <v>77</v>
      </c>
      <c r="B47" s="11">
        <v>1088</v>
      </c>
      <c r="C47" s="16">
        <v>623</v>
      </c>
      <c r="D47" s="16">
        <v>655</v>
      </c>
      <c r="E47" s="16">
        <v>686.8</v>
      </c>
      <c r="F47" s="16">
        <f t="shared" si="11"/>
        <v>980.5</v>
      </c>
      <c r="G47" s="46">
        <v>207.4</v>
      </c>
      <c r="H47" s="46">
        <f>G47</f>
        <v>207.4</v>
      </c>
      <c r="I47" s="46">
        <f>H47</f>
        <v>207.4</v>
      </c>
      <c r="J47" s="46">
        <f>I47+78.6+72.3</f>
        <v>358.3</v>
      </c>
    </row>
    <row r="48" spans="1:10" s="36" customFormat="1" ht="19.5" customHeight="1">
      <c r="A48" s="45" t="s">
        <v>78</v>
      </c>
      <c r="B48" s="11">
        <v>1089</v>
      </c>
      <c r="C48" s="16">
        <v>240</v>
      </c>
      <c r="D48" s="16">
        <v>250</v>
      </c>
      <c r="E48" s="16">
        <v>246.1</v>
      </c>
      <c r="F48" s="16">
        <f t="shared" si="11"/>
        <v>215.60000000000002</v>
      </c>
      <c r="G48" s="46">
        <v>45.6</v>
      </c>
      <c r="H48" s="46">
        <f>G48</f>
        <v>45.6</v>
      </c>
      <c r="I48" s="46">
        <f>H48</f>
        <v>45.6</v>
      </c>
      <c r="J48" s="46">
        <f>I48+17.3+15.9</f>
        <v>78.80000000000001</v>
      </c>
    </row>
    <row r="49" spans="1:10" s="36" customFormat="1" ht="42" customHeight="1">
      <c r="A49" s="45" t="s">
        <v>104</v>
      </c>
      <c r="B49" s="11">
        <v>1090</v>
      </c>
      <c r="C49" s="16">
        <v>12</v>
      </c>
      <c r="D49" s="16">
        <v>12</v>
      </c>
      <c r="E49" s="16">
        <v>9</v>
      </c>
      <c r="F49" s="16">
        <f t="shared" si="11"/>
        <v>10</v>
      </c>
      <c r="G49" s="46">
        <v>2.5</v>
      </c>
      <c r="H49" s="46">
        <v>2.5</v>
      </c>
      <c r="I49" s="46">
        <v>2.5</v>
      </c>
      <c r="J49" s="46">
        <v>2.5</v>
      </c>
    </row>
    <row r="50" spans="1:10" s="36" customFormat="1" ht="42" customHeight="1">
      <c r="A50" s="45" t="s">
        <v>105</v>
      </c>
      <c r="B50" s="11">
        <v>1091</v>
      </c>
      <c r="C50" s="16"/>
      <c r="D50" s="16"/>
      <c r="E50" s="16"/>
      <c r="F50" s="16">
        <f t="shared" si="11"/>
        <v>0</v>
      </c>
      <c r="G50" s="46"/>
      <c r="H50" s="46"/>
      <c r="I50" s="46"/>
      <c r="J50" s="46"/>
    </row>
    <row r="51" spans="1:10" s="36" customFormat="1" ht="35.25" customHeight="1">
      <c r="A51" s="45" t="s">
        <v>106</v>
      </c>
      <c r="B51" s="11">
        <v>1092</v>
      </c>
      <c r="C51" s="16"/>
      <c r="D51" s="16"/>
      <c r="E51" s="16"/>
      <c r="F51" s="16">
        <f t="shared" si="11"/>
        <v>0</v>
      </c>
      <c r="G51" s="46"/>
      <c r="H51" s="46"/>
      <c r="I51" s="46"/>
      <c r="J51" s="46"/>
    </row>
    <row r="52" spans="1:10" s="36" customFormat="1" ht="36" customHeight="1">
      <c r="A52" s="45" t="s">
        <v>107</v>
      </c>
      <c r="B52" s="11">
        <v>1093</v>
      </c>
      <c r="C52" s="16"/>
      <c r="D52" s="16"/>
      <c r="E52" s="16"/>
      <c r="F52" s="16">
        <f t="shared" si="11"/>
        <v>0</v>
      </c>
      <c r="G52" s="46"/>
      <c r="H52" s="46"/>
      <c r="I52" s="46"/>
      <c r="J52" s="46"/>
    </row>
    <row r="53" spans="1:10" s="36" customFormat="1" ht="19.5" customHeight="1">
      <c r="A53" s="45" t="s">
        <v>108</v>
      </c>
      <c r="B53" s="11">
        <v>1094</v>
      </c>
      <c r="C53" s="16">
        <v>15.4</v>
      </c>
      <c r="D53" s="16">
        <v>11.9</v>
      </c>
      <c r="E53" s="16">
        <v>9.6</v>
      </c>
      <c r="F53" s="16">
        <f t="shared" si="11"/>
        <v>10</v>
      </c>
      <c r="G53" s="46">
        <v>1</v>
      </c>
      <c r="H53" s="46">
        <v>3</v>
      </c>
      <c r="I53" s="46">
        <v>3</v>
      </c>
      <c r="J53" s="46">
        <v>3</v>
      </c>
    </row>
    <row r="54" spans="1:10" s="36" customFormat="1" ht="19.5" customHeight="1">
      <c r="A54" s="45" t="s">
        <v>109</v>
      </c>
      <c r="B54" s="11">
        <v>1095</v>
      </c>
      <c r="C54" s="16">
        <v>8.6</v>
      </c>
      <c r="D54" s="16">
        <v>4</v>
      </c>
      <c r="E54" s="16">
        <v>4.8</v>
      </c>
      <c r="F54" s="16">
        <f t="shared" si="11"/>
        <v>4.5</v>
      </c>
      <c r="G54" s="46"/>
      <c r="H54" s="46">
        <v>1.5</v>
      </c>
      <c r="I54" s="46">
        <v>1.5</v>
      </c>
      <c r="J54" s="46">
        <v>1.5</v>
      </c>
    </row>
    <row r="55" spans="1:10" s="36" customFormat="1" ht="19.5" customHeight="1">
      <c r="A55" s="45" t="s">
        <v>110</v>
      </c>
      <c r="B55" s="11">
        <v>1096</v>
      </c>
      <c r="C55" s="16"/>
      <c r="D55" s="16"/>
      <c r="E55" s="16"/>
      <c r="F55" s="16">
        <f t="shared" si="11"/>
        <v>0</v>
      </c>
      <c r="G55" s="46"/>
      <c r="H55" s="46"/>
      <c r="I55" s="46"/>
      <c r="J55" s="46"/>
    </row>
    <row r="56" spans="1:10" s="36" customFormat="1" ht="19.5" customHeight="1">
      <c r="A56" s="45" t="s">
        <v>111</v>
      </c>
      <c r="B56" s="11">
        <v>1097</v>
      </c>
      <c r="C56" s="16"/>
      <c r="D56" s="16"/>
      <c r="E56" s="16"/>
      <c r="F56" s="16">
        <f t="shared" si="11"/>
        <v>0</v>
      </c>
      <c r="G56" s="46"/>
      <c r="H56" s="46"/>
      <c r="I56" s="46"/>
      <c r="J56" s="46"/>
    </row>
    <row r="57" spans="1:10" s="36" customFormat="1" ht="36" customHeight="1">
      <c r="A57" s="45" t="s">
        <v>112</v>
      </c>
      <c r="B57" s="11">
        <v>1098</v>
      </c>
      <c r="C57" s="16"/>
      <c r="D57" s="16"/>
      <c r="E57" s="16"/>
      <c r="F57" s="16">
        <f t="shared" si="11"/>
        <v>0</v>
      </c>
      <c r="G57" s="46"/>
      <c r="H57" s="46"/>
      <c r="I57" s="46"/>
      <c r="J57" s="46"/>
    </row>
    <row r="58" spans="1:10" s="36" customFormat="1" ht="38.25" customHeight="1">
      <c r="A58" s="45" t="s">
        <v>113</v>
      </c>
      <c r="B58" s="11">
        <v>1099</v>
      </c>
      <c r="C58" s="16"/>
      <c r="D58" s="16"/>
      <c r="E58" s="16">
        <v>0.8</v>
      </c>
      <c r="F58" s="16">
        <f t="shared" si="11"/>
        <v>1</v>
      </c>
      <c r="G58" s="46"/>
      <c r="H58" s="46">
        <v>1</v>
      </c>
      <c r="I58" s="46"/>
      <c r="J58" s="46"/>
    </row>
    <row r="59" spans="1:10" s="36" customFormat="1" ht="56.25" customHeight="1">
      <c r="A59" s="45" t="s">
        <v>114</v>
      </c>
      <c r="B59" s="11">
        <v>1100</v>
      </c>
      <c r="C59" s="16"/>
      <c r="D59" s="16"/>
      <c r="E59" s="16"/>
      <c r="F59" s="16">
        <f t="shared" si="11"/>
        <v>0</v>
      </c>
      <c r="G59" s="46"/>
      <c r="H59" s="46"/>
      <c r="I59" s="46"/>
      <c r="J59" s="46"/>
    </row>
    <row r="60" spans="1:10" s="36" customFormat="1" ht="19.5" customHeight="1">
      <c r="A60" s="45" t="s">
        <v>115</v>
      </c>
      <c r="B60" s="11">
        <v>1101</v>
      </c>
      <c r="C60" s="16">
        <v>12</v>
      </c>
      <c r="D60" s="16">
        <v>11</v>
      </c>
      <c r="E60" s="16">
        <v>11</v>
      </c>
      <c r="F60" s="16">
        <f t="shared" si="11"/>
        <v>10</v>
      </c>
      <c r="G60" s="46"/>
      <c r="H60" s="46">
        <v>5</v>
      </c>
      <c r="I60" s="46">
        <v>5</v>
      </c>
      <c r="J60" s="46"/>
    </row>
    <row r="61" spans="1:10" s="36" customFormat="1" ht="19.5" customHeight="1">
      <c r="A61" s="45" t="s">
        <v>116</v>
      </c>
      <c r="B61" s="11">
        <v>1102</v>
      </c>
      <c r="C61" s="16"/>
      <c r="D61" s="16"/>
      <c r="E61" s="16"/>
      <c r="F61" s="46"/>
      <c r="G61" s="46"/>
      <c r="H61" s="46"/>
      <c r="I61" s="46"/>
      <c r="J61" s="46"/>
    </row>
    <row r="62" spans="1:10" ht="19.5" customHeight="1">
      <c r="A62" s="40" t="s">
        <v>117</v>
      </c>
      <c r="B62" s="18">
        <v>1110</v>
      </c>
      <c r="C62" s="19">
        <f aca="true" t="shared" si="12" ref="C62:J62">SUM(C63:C68)</f>
        <v>0</v>
      </c>
      <c r="D62" s="19">
        <f t="shared" si="12"/>
        <v>0</v>
      </c>
      <c r="E62" s="19">
        <f t="shared" si="12"/>
        <v>0</v>
      </c>
      <c r="F62" s="19">
        <f t="shared" si="12"/>
        <v>0</v>
      </c>
      <c r="G62" s="19">
        <f t="shared" si="12"/>
        <v>0</v>
      </c>
      <c r="H62" s="19">
        <f t="shared" si="12"/>
        <v>0</v>
      </c>
      <c r="I62" s="19">
        <f t="shared" si="12"/>
        <v>0</v>
      </c>
      <c r="J62" s="19">
        <f t="shared" si="12"/>
        <v>0</v>
      </c>
    </row>
    <row r="63" spans="1:10" s="36" customFormat="1" ht="19.5" customHeight="1">
      <c r="A63" s="45" t="s">
        <v>118</v>
      </c>
      <c r="B63" s="11">
        <v>1111</v>
      </c>
      <c r="C63" s="16"/>
      <c r="D63" s="16"/>
      <c r="E63" s="16"/>
      <c r="F63" s="46"/>
      <c r="G63" s="46"/>
      <c r="H63" s="46"/>
      <c r="I63" s="46"/>
      <c r="J63" s="46"/>
    </row>
    <row r="64" spans="1:10" s="36" customFormat="1" ht="19.5" customHeight="1">
      <c r="A64" s="45" t="s">
        <v>119</v>
      </c>
      <c r="B64" s="11">
        <v>1112</v>
      </c>
      <c r="C64" s="16"/>
      <c r="D64" s="16"/>
      <c r="E64" s="16"/>
      <c r="F64" s="46"/>
      <c r="G64" s="46"/>
      <c r="H64" s="46"/>
      <c r="I64" s="46"/>
      <c r="J64" s="46"/>
    </row>
    <row r="65" spans="1:10" s="36" customFormat="1" ht="19.5" customHeight="1">
      <c r="A65" s="45" t="s">
        <v>77</v>
      </c>
      <c r="B65" s="11">
        <v>1113</v>
      </c>
      <c r="C65" s="16"/>
      <c r="D65" s="16"/>
      <c r="E65" s="16"/>
      <c r="F65" s="46"/>
      <c r="G65" s="46"/>
      <c r="H65" s="46"/>
      <c r="I65" s="46"/>
      <c r="J65" s="46"/>
    </row>
    <row r="66" spans="1:10" s="36" customFormat="1" ht="19.5" customHeight="1">
      <c r="A66" s="45" t="s">
        <v>80</v>
      </c>
      <c r="B66" s="11">
        <v>1114</v>
      </c>
      <c r="C66" s="16"/>
      <c r="D66" s="16"/>
      <c r="E66" s="16"/>
      <c r="F66" s="46"/>
      <c r="G66" s="46"/>
      <c r="H66" s="46"/>
      <c r="I66" s="46"/>
      <c r="J66" s="46"/>
    </row>
    <row r="67" spans="1:10" s="36" customFormat="1" ht="19.5" customHeight="1">
      <c r="A67" s="45" t="s">
        <v>120</v>
      </c>
      <c r="B67" s="11">
        <v>1115</v>
      </c>
      <c r="C67" s="16"/>
      <c r="D67" s="16"/>
      <c r="E67" s="16"/>
      <c r="F67" s="46"/>
      <c r="G67" s="46"/>
      <c r="H67" s="46"/>
      <c r="I67" s="46"/>
      <c r="J67" s="46"/>
    </row>
    <row r="68" spans="1:10" s="36" customFormat="1" ht="19.5" customHeight="1">
      <c r="A68" s="45" t="s">
        <v>121</v>
      </c>
      <c r="B68" s="11">
        <v>1116</v>
      </c>
      <c r="C68" s="16"/>
      <c r="D68" s="16"/>
      <c r="E68" s="16"/>
      <c r="F68" s="46"/>
      <c r="G68" s="46"/>
      <c r="H68" s="46"/>
      <c r="I68" s="46"/>
      <c r="J68" s="46"/>
    </row>
    <row r="69" spans="1:10" s="36" customFormat="1" ht="19.5" customHeight="1">
      <c r="A69" s="53" t="s">
        <v>122</v>
      </c>
      <c r="B69" s="18">
        <v>1120</v>
      </c>
      <c r="C69" s="19">
        <f aca="true" t="shared" si="13" ref="C69:J69">SUM(C70:C74)</f>
        <v>103</v>
      </c>
      <c r="D69" s="19">
        <f t="shared" si="13"/>
        <v>0</v>
      </c>
      <c r="E69" s="19">
        <f t="shared" si="13"/>
        <v>90</v>
      </c>
      <c r="F69" s="19">
        <f t="shared" si="13"/>
        <v>20</v>
      </c>
      <c r="G69" s="19">
        <f t="shared" si="13"/>
        <v>5</v>
      </c>
      <c r="H69" s="19">
        <f t="shared" si="13"/>
        <v>5</v>
      </c>
      <c r="I69" s="19">
        <f t="shared" si="13"/>
        <v>5</v>
      </c>
      <c r="J69" s="19">
        <f t="shared" si="13"/>
        <v>5</v>
      </c>
    </row>
    <row r="70" spans="1:10" s="36" customFormat="1" ht="19.5" customHeight="1">
      <c r="A70" s="45" t="s">
        <v>123</v>
      </c>
      <c r="B70" s="11">
        <v>1121</v>
      </c>
      <c r="C70" s="16"/>
      <c r="D70" s="16"/>
      <c r="E70" s="16"/>
      <c r="F70" s="46"/>
      <c r="G70" s="46"/>
      <c r="H70" s="46"/>
      <c r="I70" s="46"/>
      <c r="J70" s="46"/>
    </row>
    <row r="71" spans="1:10" s="36" customFormat="1" ht="19.5" customHeight="1">
      <c r="A71" s="45" t="s">
        <v>124</v>
      </c>
      <c r="B71" s="11">
        <v>1122</v>
      </c>
      <c r="C71" s="16"/>
      <c r="D71" s="16"/>
      <c r="E71" s="16"/>
      <c r="F71" s="46"/>
      <c r="G71" s="46"/>
      <c r="H71" s="46"/>
      <c r="I71" s="46"/>
      <c r="J71" s="46"/>
    </row>
    <row r="72" spans="1:10" s="36" customFormat="1" ht="19.5" customHeight="1">
      <c r="A72" s="45" t="s">
        <v>125</v>
      </c>
      <c r="B72" s="11">
        <v>1123</v>
      </c>
      <c r="C72" s="16"/>
      <c r="D72" s="16"/>
      <c r="E72" s="16"/>
      <c r="F72" s="46"/>
      <c r="G72" s="46"/>
      <c r="H72" s="46"/>
      <c r="I72" s="46"/>
      <c r="J72" s="46"/>
    </row>
    <row r="73" spans="1:10" s="36" customFormat="1" ht="19.5" customHeight="1">
      <c r="A73" s="45" t="s">
        <v>126</v>
      </c>
      <c r="B73" s="11">
        <v>1124</v>
      </c>
      <c r="C73" s="16"/>
      <c r="D73" s="16"/>
      <c r="E73" s="16"/>
      <c r="F73" s="46"/>
      <c r="G73" s="46"/>
      <c r="H73" s="46"/>
      <c r="I73" s="46"/>
      <c r="J73" s="46"/>
    </row>
    <row r="74" spans="1:10" s="36" customFormat="1" ht="19.5" customHeight="1">
      <c r="A74" s="45" t="s">
        <v>127</v>
      </c>
      <c r="B74" s="11">
        <v>1125</v>
      </c>
      <c r="C74" s="16">
        <v>103</v>
      </c>
      <c r="D74" s="16"/>
      <c r="E74" s="16">
        <v>90</v>
      </c>
      <c r="F74" s="46">
        <f>SUM(G74:J74)</f>
        <v>20</v>
      </c>
      <c r="G74" s="46">
        <v>5</v>
      </c>
      <c r="H74" s="46">
        <v>5</v>
      </c>
      <c r="I74" s="46">
        <v>5</v>
      </c>
      <c r="J74" s="46">
        <v>5</v>
      </c>
    </row>
    <row r="75" spans="1:10" s="50" customFormat="1" ht="44.25" customHeight="1">
      <c r="A75" s="47" t="s">
        <v>23</v>
      </c>
      <c r="B75" s="54">
        <v>1130</v>
      </c>
      <c r="C75" s="49">
        <f aca="true" t="shared" si="14" ref="C75:J75">C31+C32-C39-C62-C69</f>
        <v>-663.9999999999991</v>
      </c>
      <c r="D75" s="49">
        <f t="shared" si="14"/>
        <v>-7.999999999999432</v>
      </c>
      <c r="E75" s="49">
        <f t="shared" si="14"/>
        <v>-883.9999999999999</v>
      </c>
      <c r="F75" s="49">
        <f t="shared" si="14"/>
        <v>-76.00000000000114</v>
      </c>
      <c r="G75" s="49">
        <f t="shared" si="14"/>
        <v>-415.7</v>
      </c>
      <c r="H75" s="49">
        <f t="shared" si="14"/>
        <v>435.79999999999995</v>
      </c>
      <c r="I75" s="49">
        <f t="shared" si="14"/>
        <v>445.29999999999995</v>
      </c>
      <c r="J75" s="49">
        <f t="shared" si="14"/>
        <v>-541.4000000000002</v>
      </c>
    </row>
    <row r="76" spans="1:10" ht="40.5" customHeight="1">
      <c r="A76" s="40" t="s">
        <v>128</v>
      </c>
      <c r="B76" s="18">
        <v>1140</v>
      </c>
      <c r="C76" s="19">
        <v>38</v>
      </c>
      <c r="D76" s="19">
        <v>8</v>
      </c>
      <c r="E76" s="19">
        <v>81</v>
      </c>
      <c r="F76" s="19">
        <f>SUM(G76:J76)</f>
        <v>76</v>
      </c>
      <c r="G76" s="19">
        <v>18</v>
      </c>
      <c r="H76" s="19">
        <v>20</v>
      </c>
      <c r="I76" s="19">
        <v>20</v>
      </c>
      <c r="J76" s="19">
        <v>18</v>
      </c>
    </row>
    <row r="77" spans="1:10" ht="19.5" customHeight="1">
      <c r="A77" s="40" t="s">
        <v>129</v>
      </c>
      <c r="B77" s="18">
        <v>1150</v>
      </c>
      <c r="C77" s="19"/>
      <c r="D77" s="19"/>
      <c r="E77" s="19"/>
      <c r="F77" s="19"/>
      <c r="G77" s="19"/>
      <c r="H77" s="19"/>
      <c r="I77" s="19"/>
      <c r="J77" s="19"/>
    </row>
    <row r="78" spans="1:10" ht="19.5" customHeight="1">
      <c r="A78" s="40" t="s">
        <v>130</v>
      </c>
      <c r="B78" s="18">
        <v>1160</v>
      </c>
      <c r="C78" s="19"/>
      <c r="D78" s="19"/>
      <c r="E78" s="19"/>
      <c r="F78" s="19"/>
      <c r="G78" s="19"/>
      <c r="H78" s="19"/>
      <c r="I78" s="19"/>
      <c r="J78" s="19"/>
    </row>
    <row r="79" spans="1:10" ht="19.5" customHeight="1">
      <c r="A79" s="40" t="s">
        <v>131</v>
      </c>
      <c r="B79" s="18">
        <v>1170</v>
      </c>
      <c r="C79" s="19"/>
      <c r="D79" s="19"/>
      <c r="E79" s="19"/>
      <c r="F79" s="19"/>
      <c r="G79" s="19"/>
      <c r="H79" s="19"/>
      <c r="I79" s="19"/>
      <c r="J79" s="19"/>
    </row>
    <row r="80" spans="1:10" s="50" customFormat="1" ht="43.5" customHeight="1">
      <c r="A80" s="47" t="s">
        <v>132</v>
      </c>
      <c r="B80" s="48">
        <v>1200</v>
      </c>
      <c r="C80" s="49">
        <f>C75+C76+C78-C77-C79</f>
        <v>-625.9999999999991</v>
      </c>
      <c r="D80" s="49">
        <f>D75+D76+D78-D77-D79</f>
        <v>5.684341886080801E-13</v>
      </c>
      <c r="E80" s="49">
        <f aca="true" t="shared" si="15" ref="E80:J80">E75+E76+E78-E77-E79</f>
        <v>-802.9999999999999</v>
      </c>
      <c r="F80" s="49">
        <f t="shared" si="15"/>
        <v>-1.1368683772161603E-12</v>
      </c>
      <c r="G80" s="49">
        <f t="shared" si="15"/>
        <v>-397.7</v>
      </c>
      <c r="H80" s="49">
        <f t="shared" si="15"/>
        <v>455.79999999999995</v>
      </c>
      <c r="I80" s="49">
        <f t="shared" si="15"/>
        <v>465.29999999999995</v>
      </c>
      <c r="J80" s="49">
        <f t="shared" si="15"/>
        <v>-523.4000000000002</v>
      </c>
    </row>
    <row r="81" spans="1:10" ht="19.5" customHeight="1">
      <c r="A81" s="45" t="s">
        <v>29</v>
      </c>
      <c r="B81" s="11">
        <v>1210</v>
      </c>
      <c r="C81" s="16"/>
      <c r="D81" s="16"/>
      <c r="E81" s="16"/>
      <c r="F81" s="16"/>
      <c r="G81" s="16"/>
      <c r="H81" s="16"/>
      <c r="I81" s="16"/>
      <c r="J81" s="16"/>
    </row>
    <row r="82" spans="1:10" ht="35.25" customHeight="1">
      <c r="A82" s="45" t="s">
        <v>133</v>
      </c>
      <c r="B82" s="11">
        <v>1220</v>
      </c>
      <c r="C82" s="16"/>
      <c r="D82" s="16"/>
      <c r="E82" s="16"/>
      <c r="F82" s="16"/>
      <c r="G82" s="16"/>
      <c r="H82" s="16"/>
      <c r="I82" s="16"/>
      <c r="J82" s="16"/>
    </row>
    <row r="83" spans="1:10" s="50" customFormat="1" ht="43.5" customHeight="1">
      <c r="A83" s="47" t="s">
        <v>30</v>
      </c>
      <c r="B83" s="48">
        <v>1230</v>
      </c>
      <c r="C83" s="49">
        <f aca="true" t="shared" si="16" ref="C83:J83">C80-C81</f>
        <v>-625.9999999999991</v>
      </c>
      <c r="D83" s="49">
        <f t="shared" si="16"/>
        <v>5.684341886080801E-13</v>
      </c>
      <c r="E83" s="49">
        <f t="shared" si="16"/>
        <v>-802.9999999999999</v>
      </c>
      <c r="F83" s="49">
        <f t="shared" si="16"/>
        <v>-1.1368683772161603E-12</v>
      </c>
      <c r="G83" s="49">
        <f t="shared" si="16"/>
        <v>-397.7</v>
      </c>
      <c r="H83" s="49">
        <f t="shared" si="16"/>
        <v>455.79999999999995</v>
      </c>
      <c r="I83" s="49">
        <f t="shared" si="16"/>
        <v>465.29999999999995</v>
      </c>
      <c r="J83" s="49">
        <f t="shared" si="16"/>
        <v>-523.4000000000002</v>
      </c>
    </row>
    <row r="84" spans="1:10" s="29" customFormat="1" ht="19.5" customHeight="1">
      <c r="A84" s="199" t="s">
        <v>134</v>
      </c>
      <c r="B84" s="199"/>
      <c r="C84" s="199"/>
      <c r="D84" s="199"/>
      <c r="E84" s="199"/>
      <c r="F84" s="199"/>
      <c r="G84" s="199"/>
      <c r="H84" s="199"/>
      <c r="I84" s="199"/>
      <c r="J84" s="199"/>
    </row>
    <row r="85" spans="1:10" ht="19.5" customHeight="1">
      <c r="A85" s="45" t="s">
        <v>135</v>
      </c>
      <c r="B85" s="11">
        <v>1240</v>
      </c>
      <c r="C85" s="16">
        <f aca="true" t="shared" si="17" ref="C85:J85">C21+C32+C76+C78</f>
        <v>5176</v>
      </c>
      <c r="D85" s="16">
        <f t="shared" si="17"/>
        <v>5560.6</v>
      </c>
      <c r="E85" s="16">
        <f t="shared" si="17"/>
        <v>6437</v>
      </c>
      <c r="F85" s="16">
        <f t="shared" si="17"/>
        <v>7406</v>
      </c>
      <c r="G85" s="16">
        <f t="shared" si="17"/>
        <v>1183.3</v>
      </c>
      <c r="H85" s="16">
        <f t="shared" si="17"/>
        <v>2193.8</v>
      </c>
      <c r="I85" s="16">
        <f t="shared" si="17"/>
        <v>2197.8</v>
      </c>
      <c r="J85" s="16">
        <f t="shared" si="17"/>
        <v>1831.1</v>
      </c>
    </row>
    <row r="86" spans="1:10" ht="19.5" customHeight="1">
      <c r="A86" s="45" t="s">
        <v>136</v>
      </c>
      <c r="B86" s="11">
        <v>1250</v>
      </c>
      <c r="C86" s="16">
        <f aca="true" t="shared" si="18" ref="C86:J86">C22+C39+C62+C69+C77+C79+C81</f>
        <v>5801.999999999999</v>
      </c>
      <c r="D86" s="16">
        <f t="shared" si="18"/>
        <v>5560.599999999999</v>
      </c>
      <c r="E86" s="16">
        <f t="shared" si="18"/>
        <v>7240</v>
      </c>
      <c r="F86" s="16">
        <f t="shared" si="18"/>
        <v>7406.000000000002</v>
      </c>
      <c r="G86" s="16">
        <f t="shared" si="18"/>
        <v>1581</v>
      </c>
      <c r="H86" s="16">
        <f t="shared" si="18"/>
        <v>1738</v>
      </c>
      <c r="I86" s="16">
        <f t="shared" si="18"/>
        <v>1732.5</v>
      </c>
      <c r="J86" s="16">
        <f t="shared" si="18"/>
        <v>2354.5</v>
      </c>
    </row>
    <row r="87" spans="1:10" ht="19.5" customHeight="1">
      <c r="A87" s="199" t="s">
        <v>137</v>
      </c>
      <c r="B87" s="199"/>
      <c r="C87" s="199"/>
      <c r="D87" s="199"/>
      <c r="E87" s="199"/>
      <c r="F87" s="199"/>
      <c r="G87" s="199"/>
      <c r="H87" s="199"/>
      <c r="I87" s="199"/>
      <c r="J87" s="199"/>
    </row>
    <row r="88" spans="1:10" ht="19.5" customHeight="1">
      <c r="A88" s="45" t="s">
        <v>138</v>
      </c>
      <c r="B88" s="12">
        <v>1260</v>
      </c>
      <c r="C88" s="16">
        <f aca="true" t="shared" si="19" ref="C88:J88">C89+C90</f>
        <v>356.7</v>
      </c>
      <c r="D88" s="16">
        <f t="shared" si="19"/>
        <v>289</v>
      </c>
      <c r="E88" s="16">
        <f t="shared" si="19"/>
        <v>539</v>
      </c>
      <c r="F88" s="16">
        <f t="shared" si="19"/>
        <v>550</v>
      </c>
      <c r="G88" s="16">
        <f t="shared" si="19"/>
        <v>70</v>
      </c>
      <c r="H88" s="16">
        <f t="shared" si="19"/>
        <v>125</v>
      </c>
      <c r="I88" s="16">
        <f t="shared" si="19"/>
        <v>125</v>
      </c>
      <c r="J88" s="16">
        <f t="shared" si="19"/>
        <v>230</v>
      </c>
    </row>
    <row r="89" spans="1:10" ht="19.5" customHeight="1">
      <c r="A89" s="45" t="s">
        <v>74</v>
      </c>
      <c r="B89" s="12">
        <v>1261</v>
      </c>
      <c r="C89" s="16">
        <f aca="true" t="shared" si="20" ref="C89:J89">C60+C23</f>
        <v>235.1</v>
      </c>
      <c r="D89" s="16">
        <f t="shared" si="20"/>
        <v>139</v>
      </c>
      <c r="E89" s="16">
        <f t="shared" si="20"/>
        <v>368.4</v>
      </c>
      <c r="F89" s="16">
        <f t="shared" si="20"/>
        <v>390</v>
      </c>
      <c r="G89" s="16">
        <f t="shared" si="20"/>
        <v>30</v>
      </c>
      <c r="H89" s="16">
        <f t="shared" si="20"/>
        <v>85</v>
      </c>
      <c r="I89" s="16">
        <f t="shared" si="20"/>
        <v>85</v>
      </c>
      <c r="J89" s="16">
        <f t="shared" si="20"/>
        <v>190</v>
      </c>
    </row>
    <row r="90" spans="1:10" ht="19.5" customHeight="1">
      <c r="A90" s="45" t="s">
        <v>139</v>
      </c>
      <c r="B90" s="12">
        <v>1262</v>
      </c>
      <c r="C90" s="16">
        <f>C24</f>
        <v>121.6</v>
      </c>
      <c r="D90" s="16">
        <f aca="true" t="shared" si="21" ref="D90:I90">D24</f>
        <v>150</v>
      </c>
      <c r="E90" s="16">
        <f t="shared" si="21"/>
        <v>170.6</v>
      </c>
      <c r="F90" s="16">
        <f t="shared" si="21"/>
        <v>160</v>
      </c>
      <c r="G90" s="16">
        <f t="shared" si="21"/>
        <v>40</v>
      </c>
      <c r="H90" s="16">
        <f t="shared" si="21"/>
        <v>40</v>
      </c>
      <c r="I90" s="16">
        <f t="shared" si="21"/>
        <v>40</v>
      </c>
      <c r="J90" s="16">
        <f>J24</f>
        <v>40</v>
      </c>
    </row>
    <row r="91" spans="1:10" ht="19.5" customHeight="1">
      <c r="A91" s="45" t="s">
        <v>140</v>
      </c>
      <c r="B91" s="12">
        <v>1270</v>
      </c>
      <c r="C91" s="19">
        <f aca="true" t="shared" si="22" ref="C91:J92">C47+C26</f>
        <v>2649</v>
      </c>
      <c r="D91" s="19">
        <f t="shared" si="22"/>
        <v>2749</v>
      </c>
      <c r="E91" s="19">
        <f t="shared" si="22"/>
        <v>3160</v>
      </c>
      <c r="F91" s="19">
        <f t="shared" si="22"/>
        <v>4107.200000000001</v>
      </c>
      <c r="G91" s="19">
        <f t="shared" si="22"/>
        <v>904.1</v>
      </c>
      <c r="H91" s="19">
        <f t="shared" si="22"/>
        <v>904.1</v>
      </c>
      <c r="I91" s="19">
        <f t="shared" si="22"/>
        <v>904.1</v>
      </c>
      <c r="J91" s="19">
        <f t="shared" si="22"/>
        <v>1394.9</v>
      </c>
    </row>
    <row r="92" spans="1:10" ht="19.5" customHeight="1">
      <c r="A92" s="45" t="s">
        <v>141</v>
      </c>
      <c r="B92" s="12">
        <v>1280</v>
      </c>
      <c r="C92" s="19">
        <f t="shared" si="22"/>
        <v>774</v>
      </c>
      <c r="D92" s="19">
        <f t="shared" si="22"/>
        <v>852</v>
      </c>
      <c r="E92" s="19">
        <f t="shared" si="22"/>
        <v>976</v>
      </c>
      <c r="F92" s="19">
        <f t="shared" si="22"/>
        <v>900.9000000000001</v>
      </c>
      <c r="G92" s="19">
        <f t="shared" si="22"/>
        <v>198.9</v>
      </c>
      <c r="H92" s="19">
        <f t="shared" si="22"/>
        <v>198.9</v>
      </c>
      <c r="I92" s="19">
        <f t="shared" si="22"/>
        <v>198.9</v>
      </c>
      <c r="J92" s="19">
        <f t="shared" si="22"/>
        <v>304.20000000000005</v>
      </c>
    </row>
    <row r="93" spans="1:10" ht="19.5" customHeight="1">
      <c r="A93" s="45" t="s">
        <v>142</v>
      </c>
      <c r="B93" s="12">
        <v>1290</v>
      </c>
      <c r="C93" s="19">
        <f aca="true" t="shared" si="23" ref="C93:J93">C49+C29</f>
        <v>1348</v>
      </c>
      <c r="D93" s="19">
        <f t="shared" si="23"/>
        <v>1132</v>
      </c>
      <c r="E93" s="19">
        <f t="shared" si="23"/>
        <v>1335</v>
      </c>
      <c r="F93" s="19">
        <f t="shared" si="23"/>
        <v>1168.9</v>
      </c>
      <c r="G93" s="19">
        <f t="shared" si="23"/>
        <v>292.5</v>
      </c>
      <c r="H93" s="19">
        <f t="shared" si="23"/>
        <v>292.5</v>
      </c>
      <c r="I93" s="19">
        <f t="shared" si="23"/>
        <v>292.5</v>
      </c>
      <c r="J93" s="19">
        <f t="shared" si="23"/>
        <v>291.4</v>
      </c>
    </row>
    <row r="94" spans="1:10" ht="19.5" customHeight="1">
      <c r="A94" s="45" t="s">
        <v>143</v>
      </c>
      <c r="B94" s="12">
        <v>1300</v>
      </c>
      <c r="C94" s="19">
        <f>C69+C58+C54+C53+C46+C45+C44+C30+C28+C25</f>
        <v>674.3</v>
      </c>
      <c r="D94" s="19">
        <f>D69+D58+D54+D53+D46+D45+D44+D30+D28+D25</f>
        <v>538.6</v>
      </c>
      <c r="E94" s="19">
        <f>E69+E58+E54+E53+E46+E45+E44+E30+E28+E25</f>
        <v>1230</v>
      </c>
      <c r="F94" s="19">
        <f>F69+F58+F54+F53+F46+F45+F44+F30+F28+F25+F56</f>
        <v>679</v>
      </c>
      <c r="G94" s="19">
        <f>G69+G58+G54+G53+G46+G45+G44+G30+G28+G25+G56</f>
        <v>115.5</v>
      </c>
      <c r="H94" s="19">
        <f>H69+H58+H54+H53+H46+H45+H44+H30+H28+H25+H56</f>
        <v>217.5</v>
      </c>
      <c r="I94" s="19">
        <f>I69+I58+I54+I53+I46+I45+I44+I30+I28+I25+I56</f>
        <v>212</v>
      </c>
      <c r="J94" s="19">
        <f>J69+J58+J54+J53+J46+J45+J44+J30+J28+J25+J56</f>
        <v>134</v>
      </c>
    </row>
    <row r="95" spans="1:10" ht="19.5" customHeight="1">
      <c r="A95" s="45" t="s">
        <v>76</v>
      </c>
      <c r="B95" s="12">
        <v>1301</v>
      </c>
      <c r="C95" s="16">
        <f>C25+0.4</f>
        <v>345.29999999999995</v>
      </c>
      <c r="D95" s="16">
        <f>D25+0.4</f>
        <v>280.4</v>
      </c>
      <c r="E95" s="16">
        <f>E25+0.4</f>
        <v>326.29999999999995</v>
      </c>
      <c r="F95" s="16">
        <f>F25+0.4</f>
        <v>345.4</v>
      </c>
      <c r="G95" s="16">
        <f>G25+0.1</f>
        <v>45.1</v>
      </c>
      <c r="H95" s="16">
        <f>H25+0.1</f>
        <v>120.1</v>
      </c>
      <c r="I95" s="16">
        <f>I25+0.1</f>
        <v>120.1</v>
      </c>
      <c r="J95" s="16">
        <f>J25+0.1</f>
        <v>60.1</v>
      </c>
    </row>
    <row r="96" spans="1:10" s="29" customFormat="1" ht="19.5" customHeight="1">
      <c r="A96" s="40" t="s">
        <v>144</v>
      </c>
      <c r="B96" s="14">
        <v>1310</v>
      </c>
      <c r="C96" s="19">
        <f aca="true" t="shared" si="24" ref="C96:J96">C88+C91+C92+C93+C94</f>
        <v>5802</v>
      </c>
      <c r="D96" s="19">
        <f t="shared" si="24"/>
        <v>5560.6</v>
      </c>
      <c r="E96" s="19">
        <f t="shared" si="24"/>
        <v>7240</v>
      </c>
      <c r="F96" s="19">
        <f t="shared" si="24"/>
        <v>7406</v>
      </c>
      <c r="G96" s="19">
        <f t="shared" si="24"/>
        <v>1581</v>
      </c>
      <c r="H96" s="19">
        <f t="shared" si="24"/>
        <v>1738</v>
      </c>
      <c r="I96" s="19">
        <f t="shared" si="24"/>
        <v>1732.5</v>
      </c>
      <c r="J96" s="19">
        <f t="shared" si="24"/>
        <v>2354.5</v>
      </c>
    </row>
    <row r="97" spans="1:10" s="29" customFormat="1" ht="19.5" customHeight="1">
      <c r="A97" s="33"/>
      <c r="B97" s="55"/>
      <c r="C97" s="56"/>
      <c r="D97" s="56"/>
      <c r="E97" s="56"/>
      <c r="F97" s="56"/>
      <c r="G97" s="56"/>
      <c r="H97" s="56"/>
      <c r="I97" s="56"/>
      <c r="J97" s="56"/>
    </row>
    <row r="98" spans="1:10" s="29" customFormat="1" ht="15.75" customHeight="1">
      <c r="A98" s="33"/>
      <c r="B98" s="55"/>
      <c r="C98" s="56"/>
      <c r="D98" s="56"/>
      <c r="E98" s="56"/>
      <c r="F98" s="56"/>
      <c r="G98" s="56"/>
      <c r="H98" s="56"/>
      <c r="I98" s="56"/>
      <c r="J98" s="56"/>
    </row>
    <row r="99" spans="1:10" ht="16.5" customHeight="1">
      <c r="A99" s="57"/>
      <c r="C99" s="34"/>
      <c r="D99" s="34"/>
      <c r="E99" s="34"/>
      <c r="F99" s="58"/>
      <c r="G99" s="58"/>
      <c r="H99" s="58"/>
      <c r="I99" s="58"/>
      <c r="J99" s="58"/>
    </row>
    <row r="100" spans="1:10" ht="19.5" customHeight="1">
      <c r="A100" s="33" t="s">
        <v>145</v>
      </c>
      <c r="C100" s="200" t="s">
        <v>146</v>
      </c>
      <c r="D100" s="200"/>
      <c r="E100" s="200"/>
      <c r="F100" s="200"/>
      <c r="G100" s="35"/>
      <c r="H100" s="197" t="s">
        <v>348</v>
      </c>
      <c r="I100" s="197"/>
      <c r="J100" s="197"/>
    </row>
    <row r="101" spans="1:10" s="36" customFormat="1" ht="19.5" customHeight="1">
      <c r="A101" s="7" t="s">
        <v>147</v>
      </c>
      <c r="B101" s="1"/>
      <c r="C101" s="201" t="s">
        <v>148</v>
      </c>
      <c r="D101" s="201"/>
      <c r="E101" s="201"/>
      <c r="F101" s="201"/>
      <c r="G101" s="9"/>
      <c r="H101" s="191" t="s">
        <v>52</v>
      </c>
      <c r="I101" s="191"/>
      <c r="J101" s="191"/>
    </row>
    <row r="102" spans="1:10" ht="19.5" customHeight="1">
      <c r="A102" s="57"/>
      <c r="C102" s="34"/>
      <c r="D102" s="34"/>
      <c r="E102" s="34"/>
      <c r="F102" s="58"/>
      <c r="G102" s="58"/>
      <c r="H102" s="58"/>
      <c r="I102" s="58"/>
      <c r="J102" s="58"/>
    </row>
    <row r="103" spans="1:10" ht="18.75">
      <c r="A103" s="57"/>
      <c r="C103" s="34"/>
      <c r="D103" s="34"/>
      <c r="E103" s="34"/>
      <c r="F103" s="58"/>
      <c r="G103" s="58"/>
      <c r="H103" s="58"/>
      <c r="I103" s="58"/>
      <c r="J103" s="58"/>
    </row>
    <row r="104" spans="1:10" ht="18.75">
      <c r="A104" s="57"/>
      <c r="C104" s="34"/>
      <c r="D104" s="34"/>
      <c r="E104" s="34"/>
      <c r="F104" s="58"/>
      <c r="G104" s="58"/>
      <c r="H104" s="58"/>
      <c r="I104" s="58"/>
      <c r="J104" s="58"/>
    </row>
    <row r="105" spans="1:10" ht="18.75">
      <c r="A105" s="57"/>
      <c r="C105" s="34"/>
      <c r="D105" s="34"/>
      <c r="E105" s="34"/>
      <c r="F105" s="58"/>
      <c r="G105" s="58"/>
      <c r="H105" s="58"/>
      <c r="I105" s="58"/>
      <c r="J105" s="58"/>
    </row>
    <row r="106" spans="1:10" ht="18.75">
      <c r="A106" s="57"/>
      <c r="C106" s="34"/>
      <c r="D106" s="34"/>
      <c r="E106" s="34"/>
      <c r="F106" s="58"/>
      <c r="G106" s="58"/>
      <c r="H106" s="58"/>
      <c r="I106" s="58"/>
      <c r="J106" s="58"/>
    </row>
    <row r="107" spans="1:10" ht="18.75">
      <c r="A107" s="57"/>
      <c r="C107" s="34"/>
      <c r="D107" s="34"/>
      <c r="E107" s="34"/>
      <c r="F107" s="58"/>
      <c r="G107" s="58"/>
      <c r="H107" s="58"/>
      <c r="I107" s="58"/>
      <c r="J107" s="58"/>
    </row>
    <row r="108" spans="1:10" ht="18.75">
      <c r="A108" s="57"/>
      <c r="C108" s="34"/>
      <c r="D108" s="34"/>
      <c r="E108" s="34"/>
      <c r="F108" s="58"/>
      <c r="G108" s="58"/>
      <c r="H108" s="58"/>
      <c r="I108" s="58"/>
      <c r="J108" s="58"/>
    </row>
    <row r="109" spans="1:10" ht="18.75">
      <c r="A109" s="57"/>
      <c r="C109" s="34"/>
      <c r="D109" s="34"/>
      <c r="E109" s="34"/>
      <c r="F109" s="58"/>
      <c r="G109" s="58"/>
      <c r="H109" s="58"/>
      <c r="I109" s="58"/>
      <c r="J109" s="58"/>
    </row>
    <row r="110" spans="1:10" ht="18.75">
      <c r="A110" s="57"/>
      <c r="C110" s="34"/>
      <c r="D110" s="34"/>
      <c r="E110" s="34"/>
      <c r="F110" s="58"/>
      <c r="G110" s="58"/>
      <c r="H110" s="58"/>
      <c r="I110" s="58"/>
      <c r="J110" s="58"/>
    </row>
    <row r="111" spans="1:10" ht="18.75">
      <c r="A111" s="57"/>
      <c r="C111" s="34"/>
      <c r="D111" s="34"/>
      <c r="E111" s="34"/>
      <c r="F111" s="58"/>
      <c r="G111" s="58"/>
      <c r="H111" s="58"/>
      <c r="I111" s="58"/>
      <c r="J111" s="58"/>
    </row>
    <row r="112" spans="1:10" ht="18.75">
      <c r="A112" s="57"/>
      <c r="C112" s="34"/>
      <c r="D112" s="34"/>
      <c r="E112" s="34"/>
      <c r="F112" s="58"/>
      <c r="G112" s="58"/>
      <c r="H112" s="58"/>
      <c r="I112" s="58"/>
      <c r="J112" s="58"/>
    </row>
    <row r="113" spans="1:10" ht="18.75">
      <c r="A113" s="57"/>
      <c r="C113" s="34"/>
      <c r="D113" s="34"/>
      <c r="E113" s="34"/>
      <c r="F113" s="58"/>
      <c r="G113" s="58"/>
      <c r="H113" s="58"/>
      <c r="I113" s="58"/>
      <c r="J113" s="58"/>
    </row>
    <row r="114" spans="1:10" ht="18.75">
      <c r="A114" s="57"/>
      <c r="C114" s="34"/>
      <c r="D114" s="34"/>
      <c r="E114" s="34"/>
      <c r="F114" s="58"/>
      <c r="G114" s="58"/>
      <c r="H114" s="58"/>
      <c r="I114" s="58"/>
      <c r="J114" s="58"/>
    </row>
    <row r="115" spans="1:10" ht="18.75">
      <c r="A115" s="57"/>
      <c r="C115" s="34"/>
      <c r="D115" s="34"/>
      <c r="E115" s="34"/>
      <c r="F115" s="58"/>
      <c r="G115" s="58"/>
      <c r="H115" s="58"/>
      <c r="I115" s="58"/>
      <c r="J115" s="58"/>
    </row>
    <row r="116" spans="1:10" ht="18.75">
      <c r="A116" s="57"/>
      <c r="C116" s="34"/>
      <c r="D116" s="34"/>
      <c r="E116" s="34"/>
      <c r="F116" s="58"/>
      <c r="G116" s="58"/>
      <c r="H116" s="58"/>
      <c r="I116" s="58"/>
      <c r="J116" s="58"/>
    </row>
    <row r="117" spans="1:10" ht="18.75">
      <c r="A117" s="57"/>
      <c r="C117" s="34"/>
      <c r="D117" s="34"/>
      <c r="E117" s="34"/>
      <c r="F117" s="58"/>
      <c r="G117" s="58"/>
      <c r="H117" s="58"/>
      <c r="I117" s="58"/>
      <c r="J117" s="58"/>
    </row>
    <row r="118" spans="1:10" ht="18.75">
      <c r="A118" s="57"/>
      <c r="C118" s="34"/>
      <c r="D118" s="34"/>
      <c r="E118" s="34"/>
      <c r="F118" s="58"/>
      <c r="G118" s="58"/>
      <c r="H118" s="58"/>
      <c r="I118" s="58"/>
      <c r="J118" s="58"/>
    </row>
    <row r="119" spans="1:10" ht="18.75">
      <c r="A119" s="57"/>
      <c r="C119" s="34"/>
      <c r="D119" s="34"/>
      <c r="E119" s="34"/>
      <c r="F119" s="58"/>
      <c r="G119" s="58"/>
      <c r="H119" s="58"/>
      <c r="I119" s="58"/>
      <c r="J119" s="58"/>
    </row>
    <row r="120" spans="1:10" ht="18.75">
      <c r="A120" s="57"/>
      <c r="C120" s="34"/>
      <c r="D120" s="34"/>
      <c r="E120" s="34"/>
      <c r="F120" s="58"/>
      <c r="G120" s="58"/>
      <c r="H120" s="58"/>
      <c r="I120" s="58"/>
      <c r="J120" s="58"/>
    </row>
    <row r="121" spans="1:10" ht="18.75">
      <c r="A121" s="57"/>
      <c r="C121" s="34"/>
      <c r="D121" s="34"/>
      <c r="E121" s="34"/>
      <c r="F121" s="58"/>
      <c r="G121" s="58"/>
      <c r="H121" s="58"/>
      <c r="I121" s="58"/>
      <c r="J121" s="58"/>
    </row>
    <row r="122" spans="1:10" ht="18.75">
      <c r="A122" s="57"/>
      <c r="C122" s="34"/>
      <c r="D122" s="34"/>
      <c r="E122" s="34"/>
      <c r="F122" s="58"/>
      <c r="G122" s="58"/>
      <c r="H122" s="58"/>
      <c r="I122" s="58"/>
      <c r="J122" s="58"/>
    </row>
    <row r="123" spans="1:10" ht="18.75">
      <c r="A123" s="57"/>
      <c r="C123" s="34"/>
      <c r="D123" s="34"/>
      <c r="E123" s="34"/>
      <c r="F123" s="58"/>
      <c r="G123" s="58"/>
      <c r="H123" s="58"/>
      <c r="I123" s="58"/>
      <c r="J123" s="58"/>
    </row>
    <row r="124" spans="1:10" ht="18.75">
      <c r="A124" s="57"/>
      <c r="C124" s="34"/>
      <c r="D124" s="34"/>
      <c r="E124" s="34"/>
      <c r="F124" s="58"/>
      <c r="G124" s="58"/>
      <c r="H124" s="58"/>
      <c r="I124" s="58"/>
      <c r="J124" s="58"/>
    </row>
    <row r="125" spans="1:10" ht="18.75">
      <c r="A125" s="57"/>
      <c r="C125" s="34"/>
      <c r="D125" s="34"/>
      <c r="E125" s="34"/>
      <c r="F125" s="58"/>
      <c r="G125" s="58"/>
      <c r="H125" s="58"/>
      <c r="I125" s="58"/>
      <c r="J125" s="58"/>
    </row>
    <row r="126" spans="1:10" ht="18.75">
      <c r="A126" s="57"/>
      <c r="C126" s="34"/>
      <c r="D126" s="34"/>
      <c r="E126" s="34"/>
      <c r="F126" s="58"/>
      <c r="G126" s="58"/>
      <c r="H126" s="58"/>
      <c r="I126" s="58"/>
      <c r="J126" s="58"/>
    </row>
    <row r="127" spans="1:10" ht="18.75">
      <c r="A127" s="57"/>
      <c r="C127" s="34"/>
      <c r="D127" s="34"/>
      <c r="E127" s="34"/>
      <c r="F127" s="58"/>
      <c r="G127" s="58"/>
      <c r="H127" s="58"/>
      <c r="I127" s="58"/>
      <c r="J127" s="58"/>
    </row>
    <row r="128" spans="1:10" ht="18.75">
      <c r="A128" s="57"/>
      <c r="C128" s="34"/>
      <c r="D128" s="34"/>
      <c r="E128" s="34"/>
      <c r="F128" s="58"/>
      <c r="G128" s="58"/>
      <c r="H128" s="58"/>
      <c r="I128" s="58"/>
      <c r="J128" s="58"/>
    </row>
    <row r="129" spans="1:10" ht="18.75">
      <c r="A129" s="57"/>
      <c r="C129" s="34"/>
      <c r="D129" s="34"/>
      <c r="E129" s="34"/>
      <c r="F129" s="58"/>
      <c r="G129" s="58"/>
      <c r="H129" s="58"/>
      <c r="I129" s="58"/>
      <c r="J129" s="58"/>
    </row>
    <row r="130" spans="1:10" ht="18.75">
      <c r="A130" s="57"/>
      <c r="C130" s="34"/>
      <c r="D130" s="34"/>
      <c r="E130" s="34"/>
      <c r="F130" s="58"/>
      <c r="G130" s="58"/>
      <c r="H130" s="58"/>
      <c r="I130" s="58"/>
      <c r="J130" s="58"/>
    </row>
    <row r="131" spans="1:10" ht="18.75">
      <c r="A131" s="57"/>
      <c r="C131" s="34"/>
      <c r="D131" s="34"/>
      <c r="E131" s="34"/>
      <c r="F131" s="58"/>
      <c r="G131" s="58"/>
      <c r="H131" s="58"/>
      <c r="I131" s="58"/>
      <c r="J131" s="58"/>
    </row>
    <row r="132" spans="1:10" ht="18.75">
      <c r="A132" s="57"/>
      <c r="C132" s="34"/>
      <c r="D132" s="34"/>
      <c r="E132" s="34"/>
      <c r="F132" s="58"/>
      <c r="G132" s="58"/>
      <c r="H132" s="58"/>
      <c r="I132" s="58"/>
      <c r="J132" s="58"/>
    </row>
    <row r="133" spans="1:10" ht="18.75">
      <c r="A133" s="57"/>
      <c r="C133" s="34"/>
      <c r="D133" s="34"/>
      <c r="E133" s="34"/>
      <c r="F133" s="58"/>
      <c r="G133" s="58"/>
      <c r="H133" s="58"/>
      <c r="I133" s="58"/>
      <c r="J133" s="58"/>
    </row>
    <row r="134" spans="1:10" ht="18.75">
      <c r="A134" s="57"/>
      <c r="C134" s="34"/>
      <c r="D134" s="34"/>
      <c r="E134" s="34"/>
      <c r="F134" s="58"/>
      <c r="G134" s="58"/>
      <c r="H134" s="58"/>
      <c r="I134" s="58"/>
      <c r="J134" s="58"/>
    </row>
    <row r="135" spans="1:10" ht="18.75">
      <c r="A135" s="57"/>
      <c r="C135" s="34"/>
      <c r="D135" s="34"/>
      <c r="E135" s="34"/>
      <c r="F135" s="58"/>
      <c r="G135" s="58"/>
      <c r="H135" s="58"/>
      <c r="I135" s="58"/>
      <c r="J135" s="58"/>
    </row>
    <row r="136" spans="1:10" ht="18.75">
      <c r="A136" s="57"/>
      <c r="C136" s="34"/>
      <c r="D136" s="34"/>
      <c r="E136" s="34"/>
      <c r="F136" s="58"/>
      <c r="G136" s="58"/>
      <c r="H136" s="58"/>
      <c r="I136" s="58"/>
      <c r="J136" s="58"/>
    </row>
    <row r="137" spans="1:10" ht="18.75">
      <c r="A137" s="57"/>
      <c r="C137" s="34"/>
      <c r="D137" s="34"/>
      <c r="E137" s="34"/>
      <c r="F137" s="58"/>
      <c r="G137" s="58"/>
      <c r="H137" s="58"/>
      <c r="I137" s="58"/>
      <c r="J137" s="58"/>
    </row>
    <row r="138" spans="1:10" ht="18.75">
      <c r="A138" s="57"/>
      <c r="C138" s="34"/>
      <c r="D138" s="34"/>
      <c r="E138" s="34"/>
      <c r="F138" s="58"/>
      <c r="G138" s="58"/>
      <c r="H138" s="58"/>
      <c r="I138" s="58"/>
      <c r="J138" s="58"/>
    </row>
    <row r="139" spans="1:10" ht="18.75">
      <c r="A139" s="57"/>
      <c r="C139" s="34"/>
      <c r="D139" s="34"/>
      <c r="E139" s="34"/>
      <c r="F139" s="58"/>
      <c r="G139" s="58"/>
      <c r="H139" s="58"/>
      <c r="I139" s="58"/>
      <c r="J139" s="58"/>
    </row>
    <row r="140" spans="1:10" ht="18.75">
      <c r="A140" s="57"/>
      <c r="C140" s="34"/>
      <c r="D140" s="34"/>
      <c r="E140" s="34"/>
      <c r="F140" s="58"/>
      <c r="G140" s="58"/>
      <c r="H140" s="58"/>
      <c r="I140" s="58"/>
      <c r="J140" s="58"/>
    </row>
    <row r="141" spans="1:10" ht="18.75">
      <c r="A141" s="57"/>
      <c r="C141" s="34"/>
      <c r="D141" s="34"/>
      <c r="E141" s="34"/>
      <c r="F141" s="58"/>
      <c r="G141" s="58"/>
      <c r="H141" s="58"/>
      <c r="I141" s="58"/>
      <c r="J141" s="58"/>
    </row>
    <row r="142" spans="1:10" ht="18.75">
      <c r="A142" s="57"/>
      <c r="C142" s="34"/>
      <c r="D142" s="34"/>
      <c r="E142" s="34"/>
      <c r="F142" s="58"/>
      <c r="G142" s="58"/>
      <c r="H142" s="58"/>
      <c r="I142" s="58"/>
      <c r="J142" s="58"/>
    </row>
    <row r="143" spans="1:10" ht="18.75">
      <c r="A143" s="57"/>
      <c r="C143" s="34"/>
      <c r="D143" s="34"/>
      <c r="E143" s="34"/>
      <c r="F143" s="58"/>
      <c r="G143" s="58"/>
      <c r="H143" s="58"/>
      <c r="I143" s="58"/>
      <c r="J143" s="58"/>
    </row>
    <row r="144" spans="1:10" ht="18.75">
      <c r="A144" s="57"/>
      <c r="C144" s="34"/>
      <c r="D144" s="34"/>
      <c r="E144" s="34"/>
      <c r="F144" s="58"/>
      <c r="G144" s="58"/>
      <c r="H144" s="58"/>
      <c r="I144" s="58"/>
      <c r="J144" s="58"/>
    </row>
    <row r="145" spans="1:10" ht="18.75">
      <c r="A145" s="57"/>
      <c r="C145" s="34"/>
      <c r="D145" s="34"/>
      <c r="E145" s="34"/>
      <c r="F145" s="58"/>
      <c r="G145" s="58"/>
      <c r="H145" s="58"/>
      <c r="I145" s="58"/>
      <c r="J145" s="58"/>
    </row>
    <row r="146" spans="1:10" ht="18.75">
      <c r="A146" s="57"/>
      <c r="C146" s="34"/>
      <c r="D146" s="34"/>
      <c r="E146" s="34"/>
      <c r="F146" s="58"/>
      <c r="G146" s="58"/>
      <c r="H146" s="58"/>
      <c r="I146" s="58"/>
      <c r="J146" s="58"/>
    </row>
    <row r="147" spans="1:10" ht="18.75">
      <c r="A147" s="57"/>
      <c r="C147" s="34"/>
      <c r="D147" s="34"/>
      <c r="E147" s="34"/>
      <c r="F147" s="58"/>
      <c r="G147" s="58"/>
      <c r="H147" s="58"/>
      <c r="I147" s="58"/>
      <c r="J147" s="58"/>
    </row>
    <row r="148" spans="1:10" ht="18.75">
      <c r="A148" s="57"/>
      <c r="C148" s="34"/>
      <c r="D148" s="34"/>
      <c r="E148" s="34"/>
      <c r="F148" s="58"/>
      <c r="G148" s="58"/>
      <c r="H148" s="58"/>
      <c r="I148" s="58"/>
      <c r="J148" s="58"/>
    </row>
    <row r="149" spans="1:10" ht="18.75">
      <c r="A149" s="57"/>
      <c r="C149" s="34"/>
      <c r="D149" s="34"/>
      <c r="E149" s="34"/>
      <c r="F149" s="58"/>
      <c r="G149" s="58"/>
      <c r="H149" s="58"/>
      <c r="I149" s="58"/>
      <c r="J149" s="58"/>
    </row>
    <row r="150" spans="1:10" ht="18.75">
      <c r="A150" s="57"/>
      <c r="C150" s="34"/>
      <c r="D150" s="34"/>
      <c r="E150" s="34"/>
      <c r="F150" s="58"/>
      <c r="G150" s="58"/>
      <c r="H150" s="58"/>
      <c r="I150" s="58"/>
      <c r="J150" s="58"/>
    </row>
    <row r="151" spans="1:10" ht="18.75">
      <c r="A151" s="57"/>
      <c r="C151" s="34"/>
      <c r="D151" s="34"/>
      <c r="E151" s="34"/>
      <c r="F151" s="58"/>
      <c r="G151" s="58"/>
      <c r="H151" s="58"/>
      <c r="I151" s="58"/>
      <c r="J151" s="58"/>
    </row>
    <row r="152" spans="1:10" ht="18.75">
      <c r="A152" s="57"/>
      <c r="C152" s="34"/>
      <c r="D152" s="34"/>
      <c r="E152" s="34"/>
      <c r="F152" s="58"/>
      <c r="G152" s="58"/>
      <c r="H152" s="58"/>
      <c r="I152" s="58"/>
      <c r="J152" s="58"/>
    </row>
    <row r="153" spans="1:10" ht="18.75">
      <c r="A153" s="57"/>
      <c r="C153" s="34"/>
      <c r="D153" s="34"/>
      <c r="E153" s="34"/>
      <c r="F153" s="58"/>
      <c r="G153" s="58"/>
      <c r="H153" s="58"/>
      <c r="I153" s="58"/>
      <c r="J153" s="58"/>
    </row>
    <row r="154" spans="1:10" ht="18.75">
      <c r="A154" s="57"/>
      <c r="C154" s="34"/>
      <c r="D154" s="34"/>
      <c r="E154" s="34"/>
      <c r="F154" s="58"/>
      <c r="G154" s="58"/>
      <c r="H154" s="58"/>
      <c r="I154" s="58"/>
      <c r="J154" s="58"/>
    </row>
    <row r="155" spans="1:10" ht="18.75">
      <c r="A155" s="57"/>
      <c r="C155" s="34"/>
      <c r="D155" s="34"/>
      <c r="E155" s="34"/>
      <c r="F155" s="58"/>
      <c r="G155" s="58"/>
      <c r="H155" s="58"/>
      <c r="I155" s="58"/>
      <c r="J155" s="58"/>
    </row>
    <row r="156" spans="1:10" ht="18.75">
      <c r="A156" s="57"/>
      <c r="C156" s="34"/>
      <c r="D156" s="34"/>
      <c r="E156" s="34"/>
      <c r="F156" s="58"/>
      <c r="G156" s="58"/>
      <c r="H156" s="58"/>
      <c r="I156" s="58"/>
      <c r="J156" s="58"/>
    </row>
    <row r="157" spans="1:10" ht="18.75">
      <c r="A157" s="57"/>
      <c r="C157" s="34"/>
      <c r="D157" s="34"/>
      <c r="E157" s="34"/>
      <c r="F157" s="58"/>
      <c r="G157" s="58"/>
      <c r="H157" s="58"/>
      <c r="I157" s="58"/>
      <c r="J157" s="58"/>
    </row>
    <row r="158" spans="1:10" ht="18.75">
      <c r="A158" s="57"/>
      <c r="C158" s="34"/>
      <c r="D158" s="34"/>
      <c r="E158" s="34"/>
      <c r="F158" s="58"/>
      <c r="G158" s="58"/>
      <c r="H158" s="58"/>
      <c r="I158" s="58"/>
      <c r="J158" s="58"/>
    </row>
    <row r="159" spans="1:10" ht="18.75">
      <c r="A159" s="57"/>
      <c r="C159" s="34"/>
      <c r="D159" s="34"/>
      <c r="E159" s="34"/>
      <c r="F159" s="58"/>
      <c r="G159" s="58"/>
      <c r="H159" s="58"/>
      <c r="I159" s="58"/>
      <c r="J159" s="58"/>
    </row>
    <row r="160" ht="18.75">
      <c r="A160" s="37"/>
    </row>
    <row r="161" ht="18.75">
      <c r="A161" s="37"/>
    </row>
    <row r="162" ht="18.75">
      <c r="A162" s="37"/>
    </row>
    <row r="163" ht="18.75">
      <c r="A163" s="37"/>
    </row>
    <row r="164" ht="18.75">
      <c r="A164" s="37"/>
    </row>
    <row r="165" ht="18.75">
      <c r="A165" s="37"/>
    </row>
    <row r="166" ht="18.75">
      <c r="A166" s="37"/>
    </row>
    <row r="167" ht="18.75">
      <c r="A167" s="37"/>
    </row>
    <row r="168" ht="18.75">
      <c r="A168" s="37"/>
    </row>
    <row r="169" ht="18.75">
      <c r="A169" s="37"/>
    </row>
    <row r="170" ht="18.75">
      <c r="A170" s="37"/>
    </row>
    <row r="171" ht="18.75">
      <c r="A171" s="37"/>
    </row>
    <row r="172" ht="18.75">
      <c r="A172" s="37"/>
    </row>
    <row r="173" ht="18.75">
      <c r="A173" s="37"/>
    </row>
    <row r="174" ht="18.75">
      <c r="A174" s="37"/>
    </row>
    <row r="175" ht="18.75">
      <c r="A175" s="37"/>
    </row>
    <row r="176" ht="18.75">
      <c r="A176" s="37"/>
    </row>
    <row r="177" ht="18.75">
      <c r="A177" s="37"/>
    </row>
    <row r="178" ht="18.75">
      <c r="A178" s="37"/>
    </row>
    <row r="179" ht="18.75">
      <c r="A179" s="37"/>
    </row>
    <row r="180" ht="18.75">
      <c r="A180" s="37"/>
    </row>
    <row r="181" ht="18.75">
      <c r="A181" s="37"/>
    </row>
    <row r="182" ht="18.75">
      <c r="A182" s="37"/>
    </row>
    <row r="183" ht="18.75">
      <c r="A183" s="37"/>
    </row>
    <row r="184" ht="18.75">
      <c r="A184" s="37"/>
    </row>
    <row r="185" ht="18.75">
      <c r="A185" s="37"/>
    </row>
    <row r="186" ht="18.75">
      <c r="A186" s="37"/>
    </row>
    <row r="187" ht="18.75">
      <c r="A187" s="37"/>
    </row>
    <row r="188" ht="18.75">
      <c r="A188" s="37"/>
    </row>
    <row r="189" ht="18.75">
      <c r="A189" s="37"/>
    </row>
    <row r="190" ht="18.75">
      <c r="A190" s="37"/>
    </row>
    <row r="191" ht="18.75">
      <c r="A191" s="37"/>
    </row>
    <row r="192" ht="18.75">
      <c r="A192" s="37"/>
    </row>
    <row r="193" ht="18.75">
      <c r="A193" s="37"/>
    </row>
    <row r="194" ht="18.75">
      <c r="A194" s="37"/>
    </row>
    <row r="195" ht="18.75">
      <c r="A195" s="37"/>
    </row>
    <row r="196" ht="18.75">
      <c r="A196" s="37"/>
    </row>
    <row r="197" ht="18.75">
      <c r="A197" s="37"/>
    </row>
    <row r="198" ht="18.75">
      <c r="A198" s="37"/>
    </row>
    <row r="199" ht="18.75">
      <c r="A199" s="37"/>
    </row>
    <row r="200" ht="18.75">
      <c r="A200" s="37"/>
    </row>
    <row r="201" ht="18.75">
      <c r="A201" s="37"/>
    </row>
    <row r="202" ht="18.75">
      <c r="A202" s="37"/>
    </row>
    <row r="203" ht="18.75">
      <c r="A203" s="37"/>
    </row>
    <row r="204" ht="18.75">
      <c r="A204" s="37"/>
    </row>
    <row r="205" ht="18.75">
      <c r="A205" s="37"/>
    </row>
    <row r="206" ht="18.75">
      <c r="A206" s="37"/>
    </row>
    <row r="207" ht="18.75">
      <c r="A207" s="37"/>
    </row>
    <row r="208" ht="18.75">
      <c r="A208" s="37"/>
    </row>
    <row r="209" ht="18.75">
      <c r="A209" s="37"/>
    </row>
    <row r="210" ht="18.75">
      <c r="A210" s="37"/>
    </row>
    <row r="211" ht="18.75">
      <c r="A211" s="37"/>
    </row>
    <row r="212" ht="18.75">
      <c r="A212" s="37"/>
    </row>
    <row r="213" ht="18.75">
      <c r="A213" s="37"/>
    </row>
    <row r="214" ht="18.75">
      <c r="A214" s="37"/>
    </row>
    <row r="215" ht="18.75">
      <c r="A215" s="37"/>
    </row>
    <row r="216" ht="18.75">
      <c r="A216" s="37"/>
    </row>
    <row r="217" ht="18.75">
      <c r="A217" s="37"/>
    </row>
    <row r="218" ht="18.75">
      <c r="A218" s="37"/>
    </row>
    <row r="219" ht="18.75">
      <c r="A219" s="37"/>
    </row>
    <row r="220" ht="18.75">
      <c r="A220" s="37"/>
    </row>
    <row r="221" ht="18.75">
      <c r="A221" s="37"/>
    </row>
    <row r="222" ht="18.75">
      <c r="A222" s="37"/>
    </row>
    <row r="223" ht="18.75">
      <c r="A223" s="37"/>
    </row>
    <row r="224" ht="18.75">
      <c r="A224" s="37"/>
    </row>
    <row r="225" ht="18.75">
      <c r="A225" s="37"/>
    </row>
    <row r="226" ht="18.75">
      <c r="A226" s="37"/>
    </row>
    <row r="227" ht="18.75">
      <c r="A227" s="37"/>
    </row>
    <row r="228" ht="18.75">
      <c r="A228" s="37"/>
    </row>
    <row r="229" ht="18.75">
      <c r="A229" s="37"/>
    </row>
  </sheetData>
  <sheetProtection/>
  <mergeCells count="15">
    <mergeCell ref="A9:J9"/>
    <mergeCell ref="A84:J84"/>
    <mergeCell ref="A87:J87"/>
    <mergeCell ref="C100:F100"/>
    <mergeCell ref="H100:J100"/>
    <mergeCell ref="C101:F101"/>
    <mergeCell ref="H101:J101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7083333333333334" right="0.19652777777777777" top="0.7868055555555555" bottom="0.7875" header="0.19652777777777777" footer="0.5118055555555556"/>
  <pageSetup horizontalDpi="300" verticalDpi="300" orientation="portrait" paperSize="9" scale="42" r:id="rId1"/>
  <headerFooter alignWithMargins="0">
    <oddHeader>&amp;C&amp;"Times New Roman,Обычный"&amp;16 
&amp;18 5&amp;R&amp;"Times New Roman,Обычный"&amp;14 
Продовження додатка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167"/>
  <sheetViews>
    <sheetView view="pageBreakPreview" zoomScale="50" zoomScaleNormal="75" zoomScaleSheetLayoutView="50" zoomScalePageLayoutView="0" workbookViewId="0" topLeftCell="A10">
      <selection activeCell="J34" sqref="J34"/>
    </sheetView>
  </sheetViews>
  <sheetFormatPr defaultColWidth="77.875" defaultRowHeight="12.75" outlineLevelRow="1"/>
  <cols>
    <col min="1" max="1" width="84.00390625" style="59" customWidth="1"/>
    <col min="2" max="2" width="10.75390625" style="60" customWidth="1"/>
    <col min="3" max="3" width="15.875" style="60" customWidth="1"/>
    <col min="4" max="4" width="15.875" style="60" hidden="1" customWidth="1"/>
    <col min="5" max="5" width="15.875" style="60" customWidth="1"/>
    <col min="6" max="10" width="15.875" style="59" customWidth="1"/>
    <col min="11" max="11" width="10.00390625" style="59" customWidth="1"/>
    <col min="12" max="12" width="9.375" style="59" customWidth="1"/>
    <col min="13" max="255" width="9.125" style="59" customWidth="1"/>
    <col min="256" max="16384" width="77.875" style="59" customWidth="1"/>
  </cols>
  <sheetData>
    <row r="4" spans="1:10" ht="18.75">
      <c r="A4" s="202" t="s">
        <v>31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8.75" outlineLevel="1">
      <c r="A5" s="62"/>
      <c r="B5" s="39"/>
      <c r="C5" s="62"/>
      <c r="D5" s="62"/>
      <c r="E5" s="62"/>
      <c r="F5" s="62"/>
      <c r="G5" s="62"/>
      <c r="H5" s="62"/>
      <c r="I5" s="62"/>
      <c r="J5" s="62"/>
    </row>
    <row r="6" spans="1:10" ht="38.25" customHeight="1">
      <c r="A6" s="188" t="s">
        <v>6</v>
      </c>
      <c r="B6" s="203" t="s">
        <v>7</v>
      </c>
      <c r="C6" s="203" t="s">
        <v>351</v>
      </c>
      <c r="D6" s="189" t="s">
        <v>8</v>
      </c>
      <c r="E6" s="203" t="s">
        <v>349</v>
      </c>
      <c r="F6" s="189" t="s">
        <v>54</v>
      </c>
      <c r="G6" s="189" t="s">
        <v>10</v>
      </c>
      <c r="H6" s="189"/>
      <c r="I6" s="189"/>
      <c r="J6" s="189"/>
    </row>
    <row r="7" spans="1:10" ht="50.25" customHeight="1">
      <c r="A7" s="188"/>
      <c r="B7" s="203"/>
      <c r="C7" s="203"/>
      <c r="D7" s="189"/>
      <c r="E7" s="189"/>
      <c r="F7" s="189"/>
      <c r="G7" s="13" t="s">
        <v>11</v>
      </c>
      <c r="H7" s="13" t="s">
        <v>12</v>
      </c>
      <c r="I7" s="13" t="s">
        <v>13</v>
      </c>
      <c r="J7" s="13" t="s">
        <v>14</v>
      </c>
    </row>
    <row r="8" spans="1:10" ht="18" customHeight="1">
      <c r="A8" s="64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0" ht="24.75" customHeight="1">
      <c r="A9" s="204" t="s">
        <v>149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42.75" customHeight="1">
      <c r="A10" s="27" t="s">
        <v>150</v>
      </c>
      <c r="B10" s="12">
        <v>2000</v>
      </c>
      <c r="C10" s="66"/>
      <c r="D10" s="66"/>
      <c r="E10" s="66"/>
      <c r="F10" s="66"/>
      <c r="G10" s="66"/>
      <c r="H10" s="66"/>
      <c r="I10" s="66"/>
      <c r="J10" s="66"/>
    </row>
    <row r="11" spans="1:10" ht="19.5" customHeight="1">
      <c r="A11" s="27" t="s">
        <v>151</v>
      </c>
      <c r="B11" s="12">
        <v>2010</v>
      </c>
      <c r="C11" s="67"/>
      <c r="D11" s="67"/>
      <c r="E11" s="67"/>
      <c r="F11" s="67"/>
      <c r="G11" s="68"/>
      <c r="H11" s="68"/>
      <c r="I11" s="68"/>
      <c r="J11" s="68"/>
    </row>
    <row r="12" spans="1:10" ht="19.5" customHeight="1">
      <c r="A12" s="45" t="s">
        <v>152</v>
      </c>
      <c r="B12" s="12">
        <v>2020</v>
      </c>
      <c r="C12" s="67"/>
      <c r="D12" s="67"/>
      <c r="E12" s="67"/>
      <c r="F12" s="67"/>
      <c r="G12" s="68"/>
      <c r="H12" s="68"/>
      <c r="I12" s="68"/>
      <c r="J12" s="68"/>
    </row>
    <row r="13" spans="1:10" s="69" customFormat="1" ht="19.5" customHeight="1">
      <c r="A13" s="27" t="s">
        <v>153</v>
      </c>
      <c r="B13" s="12">
        <v>2030</v>
      </c>
      <c r="C13" s="67"/>
      <c r="D13" s="67"/>
      <c r="E13" s="67"/>
      <c r="F13" s="67"/>
      <c r="G13" s="67"/>
      <c r="H13" s="67"/>
      <c r="I13" s="67"/>
      <c r="J13" s="67"/>
    </row>
    <row r="14" spans="1:10" ht="19.5" customHeight="1">
      <c r="A14" s="27" t="s">
        <v>154</v>
      </c>
      <c r="B14" s="12">
        <v>2031</v>
      </c>
      <c r="C14" s="67"/>
      <c r="D14" s="67"/>
      <c r="E14" s="67"/>
      <c r="F14" s="67"/>
      <c r="G14" s="67"/>
      <c r="H14" s="67"/>
      <c r="I14" s="67"/>
      <c r="J14" s="67"/>
    </row>
    <row r="15" spans="1:10" ht="19.5" customHeight="1">
      <c r="A15" s="27" t="s">
        <v>155</v>
      </c>
      <c r="B15" s="12">
        <v>2040</v>
      </c>
      <c r="C15" s="67"/>
      <c r="D15" s="67"/>
      <c r="E15" s="67"/>
      <c r="F15" s="67"/>
      <c r="G15" s="67"/>
      <c r="H15" s="67"/>
      <c r="I15" s="67"/>
      <c r="J15" s="67"/>
    </row>
    <row r="16" spans="1:10" ht="19.5" customHeight="1">
      <c r="A16" s="27" t="s">
        <v>156</v>
      </c>
      <c r="B16" s="12">
        <v>2050</v>
      </c>
      <c r="C16" s="67"/>
      <c r="D16" s="67"/>
      <c r="E16" s="67"/>
      <c r="F16" s="67"/>
      <c r="G16" s="67"/>
      <c r="H16" s="67"/>
      <c r="I16" s="67"/>
      <c r="J16" s="67"/>
    </row>
    <row r="17" spans="1:10" ht="19.5" customHeight="1">
      <c r="A17" s="27" t="s">
        <v>157</v>
      </c>
      <c r="B17" s="12">
        <v>2060</v>
      </c>
      <c r="C17" s="67"/>
      <c r="D17" s="67"/>
      <c r="E17" s="67"/>
      <c r="F17" s="67"/>
      <c r="G17" s="67"/>
      <c r="H17" s="67"/>
      <c r="I17" s="67"/>
      <c r="J17" s="67"/>
    </row>
    <row r="18" spans="1:10" ht="42.75" customHeight="1">
      <c r="A18" s="27" t="s">
        <v>158</v>
      </c>
      <c r="B18" s="12">
        <v>2070</v>
      </c>
      <c r="C18" s="67"/>
      <c r="D18" s="67"/>
      <c r="E18" s="67"/>
      <c r="F18" s="67"/>
      <c r="G18" s="67"/>
      <c r="H18" s="67"/>
      <c r="I18" s="67"/>
      <c r="J18" s="67"/>
    </row>
    <row r="19" spans="1:10" ht="19.5" customHeight="1">
      <c r="A19" s="204" t="s">
        <v>159</v>
      </c>
      <c r="B19" s="204"/>
      <c r="C19" s="204"/>
      <c r="D19" s="204"/>
      <c r="E19" s="204"/>
      <c r="F19" s="204"/>
      <c r="G19" s="204"/>
      <c r="H19" s="204"/>
      <c r="I19" s="204"/>
      <c r="J19" s="204"/>
    </row>
    <row r="20" spans="1:10" ht="19.5" customHeight="1">
      <c r="A20" s="27" t="s">
        <v>151</v>
      </c>
      <c r="B20" s="12">
        <v>2100</v>
      </c>
      <c r="C20" s="67"/>
      <c r="D20" s="67"/>
      <c r="E20" s="67"/>
      <c r="F20" s="67"/>
      <c r="G20" s="68"/>
      <c r="H20" s="68"/>
      <c r="I20" s="68"/>
      <c r="J20" s="68"/>
    </row>
    <row r="21" spans="1:10" s="69" customFormat="1" ht="19.5" customHeight="1">
      <c r="A21" s="27" t="s">
        <v>33</v>
      </c>
      <c r="B21" s="63">
        <v>2110</v>
      </c>
      <c r="C21" s="67"/>
      <c r="D21" s="67"/>
      <c r="E21" s="67"/>
      <c r="F21" s="67"/>
      <c r="G21" s="67"/>
      <c r="H21" s="67"/>
      <c r="I21" s="67"/>
      <c r="J21" s="67"/>
    </row>
    <row r="22" spans="1:10" ht="42.75" customHeight="1">
      <c r="A22" s="27" t="s">
        <v>34</v>
      </c>
      <c r="B22" s="63">
        <v>2120</v>
      </c>
      <c r="C22" s="67">
        <v>67.7</v>
      </c>
      <c r="D22" s="67">
        <v>72</v>
      </c>
      <c r="E22" s="67">
        <v>149.6</v>
      </c>
      <c r="F22" s="67">
        <f>SUM(G22:J22)</f>
        <v>290</v>
      </c>
      <c r="G22" s="68">
        <f>'1_Фінансовий результат'!G19</f>
        <v>13</v>
      </c>
      <c r="H22" s="68">
        <f>'1_Фінансовий результат'!H19</f>
        <v>137</v>
      </c>
      <c r="I22" s="68">
        <f>'1_Фінансовий результат'!I19</f>
        <v>121</v>
      </c>
      <c r="J22" s="68">
        <f>'1_Фінансовий результат'!J19</f>
        <v>19</v>
      </c>
    </row>
    <row r="23" spans="1:10" ht="42.75" customHeight="1">
      <c r="A23" s="27" t="s">
        <v>35</v>
      </c>
      <c r="B23" s="63">
        <v>2130</v>
      </c>
      <c r="C23" s="67"/>
      <c r="D23" s="67"/>
      <c r="E23" s="67"/>
      <c r="F23" s="67"/>
      <c r="G23" s="68"/>
      <c r="H23" s="68"/>
      <c r="I23" s="68"/>
      <c r="J23" s="68"/>
    </row>
    <row r="24" spans="1:10" s="61" customFormat="1" ht="42.75" customHeight="1">
      <c r="A24" s="65" t="s">
        <v>160</v>
      </c>
      <c r="B24" s="70">
        <v>2140</v>
      </c>
      <c r="C24" s="66">
        <f aca="true" t="shared" si="0" ref="C24:J24">C25+C26+C27+C28+C29+C32+C33</f>
        <v>348.5</v>
      </c>
      <c r="D24" s="66">
        <f t="shared" si="0"/>
        <v>374.9</v>
      </c>
      <c r="E24" s="66">
        <f t="shared" si="0"/>
        <v>457.5</v>
      </c>
      <c r="F24" s="66">
        <f t="shared" si="0"/>
        <v>486.5</v>
      </c>
      <c r="G24" s="66">
        <f t="shared" si="0"/>
        <v>106.5</v>
      </c>
      <c r="H24" s="66">
        <f t="shared" si="0"/>
        <v>106.5</v>
      </c>
      <c r="I24" s="66">
        <f t="shared" si="0"/>
        <v>106.5</v>
      </c>
      <c r="J24" s="66">
        <f t="shared" si="0"/>
        <v>167</v>
      </c>
    </row>
    <row r="25" spans="1:10" ht="19.5" customHeight="1">
      <c r="A25" s="27" t="s">
        <v>161</v>
      </c>
      <c r="B25" s="63">
        <v>2141</v>
      </c>
      <c r="C25" s="67"/>
      <c r="D25" s="67"/>
      <c r="E25" s="67"/>
      <c r="F25" s="67"/>
      <c r="G25" s="68"/>
      <c r="H25" s="68"/>
      <c r="I25" s="68"/>
      <c r="J25" s="68"/>
    </row>
    <row r="26" spans="1:10" ht="19.5" customHeight="1">
      <c r="A26" s="27" t="s">
        <v>162</v>
      </c>
      <c r="B26" s="63">
        <v>2142</v>
      </c>
      <c r="C26" s="67"/>
      <c r="D26" s="67"/>
      <c r="E26" s="67"/>
      <c r="F26" s="67"/>
      <c r="G26" s="68"/>
      <c r="H26" s="68"/>
      <c r="I26" s="68"/>
      <c r="J26" s="68"/>
    </row>
    <row r="27" spans="1:10" ht="19.5" customHeight="1">
      <c r="A27" s="27" t="s">
        <v>163</v>
      </c>
      <c r="B27" s="63">
        <v>2143</v>
      </c>
      <c r="C27" s="67"/>
      <c r="D27" s="67"/>
      <c r="E27" s="67"/>
      <c r="F27" s="67"/>
      <c r="G27" s="68"/>
      <c r="H27" s="68"/>
      <c r="I27" s="68"/>
      <c r="J27" s="68"/>
    </row>
    <row r="28" spans="1:10" ht="19.5" customHeight="1">
      <c r="A28" s="27" t="s">
        <v>164</v>
      </c>
      <c r="B28" s="63">
        <v>2144</v>
      </c>
      <c r="C28" s="67">
        <v>348.5</v>
      </c>
      <c r="D28" s="67">
        <v>343.4</v>
      </c>
      <c r="E28" s="67">
        <v>412.8</v>
      </c>
      <c r="F28" s="67">
        <f>SUM(G28:J28)</f>
        <v>437.4</v>
      </c>
      <c r="G28" s="68">
        <v>95</v>
      </c>
      <c r="H28" s="68">
        <f>G28</f>
        <v>95</v>
      </c>
      <c r="I28" s="68">
        <f>H28</f>
        <v>95</v>
      </c>
      <c r="J28" s="68">
        <f>115+37.4</f>
        <v>152.4</v>
      </c>
    </row>
    <row r="29" spans="1:10" s="69" customFormat="1" ht="19.5" customHeight="1">
      <c r="A29" s="27" t="s">
        <v>165</v>
      </c>
      <c r="B29" s="63">
        <v>2145</v>
      </c>
      <c r="C29" s="67"/>
      <c r="D29" s="67"/>
      <c r="E29" s="67"/>
      <c r="F29" s="67"/>
      <c r="G29" s="67"/>
      <c r="H29" s="67"/>
      <c r="I29" s="67"/>
      <c r="J29" s="67"/>
    </row>
    <row r="30" spans="1:10" ht="59.25" customHeight="1">
      <c r="A30" s="27" t="s">
        <v>166</v>
      </c>
      <c r="B30" s="63" t="s">
        <v>167</v>
      </c>
      <c r="C30" s="67"/>
      <c r="D30" s="67"/>
      <c r="E30" s="67"/>
      <c r="F30" s="67"/>
      <c r="G30" s="68"/>
      <c r="H30" s="68"/>
      <c r="I30" s="68"/>
      <c r="J30" s="68"/>
    </row>
    <row r="31" spans="1:10" ht="19.5" customHeight="1">
      <c r="A31" s="27" t="s">
        <v>168</v>
      </c>
      <c r="B31" s="63" t="s">
        <v>169</v>
      </c>
      <c r="C31" s="67"/>
      <c r="D31" s="67"/>
      <c r="E31" s="67"/>
      <c r="F31" s="67"/>
      <c r="G31" s="68"/>
      <c r="H31" s="68"/>
      <c r="I31" s="68"/>
      <c r="J31" s="68"/>
    </row>
    <row r="32" spans="1:10" s="69" customFormat="1" ht="19.5" customHeight="1">
      <c r="A32" s="27" t="s">
        <v>170</v>
      </c>
      <c r="B32" s="63">
        <v>2146</v>
      </c>
      <c r="C32" s="67"/>
      <c r="D32" s="67"/>
      <c r="E32" s="67"/>
      <c r="F32" s="67"/>
      <c r="G32" s="67"/>
      <c r="H32" s="67"/>
      <c r="I32" s="67"/>
      <c r="J32" s="67"/>
    </row>
    <row r="33" spans="1:10" ht="19.5" customHeight="1">
      <c r="A33" s="27" t="s">
        <v>171</v>
      </c>
      <c r="B33" s="63">
        <v>2147</v>
      </c>
      <c r="C33" s="67"/>
      <c r="D33" s="67">
        <v>31.5</v>
      </c>
      <c r="E33" s="67">
        <v>44.7</v>
      </c>
      <c r="F33" s="67">
        <f>SUM(G33:J33)</f>
        <v>49.1</v>
      </c>
      <c r="G33" s="67">
        <v>11.5</v>
      </c>
      <c r="H33" s="67">
        <f>G33</f>
        <v>11.5</v>
      </c>
      <c r="I33" s="67">
        <f>H33</f>
        <v>11.5</v>
      </c>
      <c r="J33" s="67">
        <f>I33+3.1</f>
        <v>14.6</v>
      </c>
    </row>
    <row r="34" spans="1:10" s="69" customFormat="1" ht="37.5" customHeight="1">
      <c r="A34" s="27" t="s">
        <v>37</v>
      </c>
      <c r="B34" s="63">
        <v>2150</v>
      </c>
      <c r="C34" s="67">
        <v>978.5</v>
      </c>
      <c r="D34" s="67">
        <v>978.5</v>
      </c>
      <c r="E34" s="67">
        <v>1145.4</v>
      </c>
      <c r="F34" s="67">
        <f>SUM(G34:J34)</f>
        <v>900.9000000000001</v>
      </c>
      <c r="G34" s="67">
        <f>'1_Фінансовий результат'!G92</f>
        <v>198.9</v>
      </c>
      <c r="H34" s="67">
        <f>'1_Фінансовий результат'!H92</f>
        <v>198.9</v>
      </c>
      <c r="I34" s="67">
        <f>'1_Фінансовий результат'!I92</f>
        <v>198.9</v>
      </c>
      <c r="J34" s="67">
        <f>'1_Фінансовий результат'!J92</f>
        <v>304.20000000000005</v>
      </c>
    </row>
    <row r="35" spans="1:10" s="74" customFormat="1" ht="21.75" customHeight="1">
      <c r="A35" s="71" t="s">
        <v>38</v>
      </c>
      <c r="B35" s="72">
        <v>2200</v>
      </c>
      <c r="C35" s="73">
        <f aca="true" t="shared" si="1" ref="C35:J35">C20+C21+C22+C24+C34</f>
        <v>1394.7</v>
      </c>
      <c r="D35" s="73">
        <f t="shared" si="1"/>
        <v>1425.4</v>
      </c>
      <c r="E35" s="73">
        <f t="shared" si="1"/>
        <v>1752.5</v>
      </c>
      <c r="F35" s="73">
        <f t="shared" si="1"/>
        <v>1677.4</v>
      </c>
      <c r="G35" s="73">
        <f t="shared" si="1"/>
        <v>318.4</v>
      </c>
      <c r="H35" s="73">
        <f t="shared" si="1"/>
        <v>442.4</v>
      </c>
      <c r="I35" s="73">
        <f t="shared" si="1"/>
        <v>426.4</v>
      </c>
      <c r="J35" s="73">
        <f t="shared" si="1"/>
        <v>490.20000000000005</v>
      </c>
    </row>
    <row r="36" spans="1:10" s="69" customFormat="1" ht="19.5" customHeight="1">
      <c r="A36" s="75"/>
      <c r="B36" s="60"/>
      <c r="C36" s="76"/>
      <c r="D36" s="76"/>
      <c r="E36" s="76"/>
      <c r="F36" s="76"/>
      <c r="G36" s="77"/>
      <c r="H36" s="77"/>
      <c r="I36" s="77"/>
      <c r="J36" s="77"/>
    </row>
    <row r="37" spans="1:10" s="69" customFormat="1" ht="19.5" customHeight="1">
      <c r="A37" s="75"/>
      <c r="B37" s="60"/>
      <c r="C37" s="76"/>
      <c r="D37" s="76"/>
      <c r="E37" s="76"/>
      <c r="F37" s="76"/>
      <c r="G37" s="77"/>
      <c r="H37" s="77"/>
      <c r="I37" s="77"/>
      <c r="J37" s="77"/>
    </row>
    <row r="38" spans="1:10" s="1" customFormat="1" ht="19.5" customHeight="1">
      <c r="A38" s="33" t="s">
        <v>172</v>
      </c>
      <c r="B38" s="2"/>
      <c r="C38" s="200" t="s">
        <v>49</v>
      </c>
      <c r="D38" s="200"/>
      <c r="E38" s="200"/>
      <c r="F38" s="200"/>
      <c r="G38" s="35"/>
      <c r="H38" s="197" t="s">
        <v>348</v>
      </c>
      <c r="I38" s="197"/>
      <c r="J38" s="197"/>
    </row>
    <row r="39" spans="1:10" s="36" customFormat="1" ht="19.5" customHeight="1">
      <c r="A39" s="7" t="s">
        <v>173</v>
      </c>
      <c r="B39" s="1"/>
      <c r="C39" s="201" t="s">
        <v>174</v>
      </c>
      <c r="D39" s="201"/>
      <c r="E39" s="201"/>
      <c r="F39" s="201"/>
      <c r="G39" s="9"/>
      <c r="H39" s="191" t="s">
        <v>52</v>
      </c>
      <c r="I39" s="191"/>
      <c r="J39" s="191"/>
    </row>
    <row r="40" spans="1:12" s="60" customFormat="1" ht="18.75">
      <c r="A40" s="78"/>
      <c r="F40" s="59"/>
      <c r="G40" s="59"/>
      <c r="H40" s="59"/>
      <c r="I40" s="59"/>
      <c r="J40" s="59"/>
      <c r="K40" s="59"/>
      <c r="L40" s="59"/>
    </row>
    <row r="41" spans="1:12" s="60" customFormat="1" ht="18.75">
      <c r="A41" s="78"/>
      <c r="F41" s="59"/>
      <c r="G41" s="59"/>
      <c r="H41" s="59"/>
      <c r="I41" s="59"/>
      <c r="J41" s="59"/>
      <c r="K41" s="59"/>
      <c r="L41" s="59"/>
    </row>
    <row r="42" spans="1:12" s="60" customFormat="1" ht="18.75">
      <c r="A42" s="78"/>
      <c r="F42" s="59"/>
      <c r="G42" s="59"/>
      <c r="H42" s="59"/>
      <c r="I42" s="59"/>
      <c r="J42" s="59"/>
      <c r="K42" s="59"/>
      <c r="L42" s="59"/>
    </row>
    <row r="43" spans="1:12" s="60" customFormat="1" ht="18.75">
      <c r="A43" s="78"/>
      <c r="F43" s="59"/>
      <c r="G43" s="59"/>
      <c r="H43" s="59"/>
      <c r="I43" s="59"/>
      <c r="J43" s="59"/>
      <c r="K43" s="59"/>
      <c r="L43" s="59"/>
    </row>
    <row r="44" spans="1:12" s="60" customFormat="1" ht="18.75">
      <c r="A44" s="78"/>
      <c r="F44" s="59"/>
      <c r="G44" s="59"/>
      <c r="H44" s="59"/>
      <c r="I44" s="59"/>
      <c r="J44" s="59"/>
      <c r="K44" s="59"/>
      <c r="L44" s="59"/>
    </row>
    <row r="45" spans="1:12" s="60" customFormat="1" ht="18.75">
      <c r="A45" s="78"/>
      <c r="F45" s="59"/>
      <c r="G45" s="59"/>
      <c r="H45" s="59"/>
      <c r="I45" s="59"/>
      <c r="J45" s="59"/>
      <c r="K45" s="59"/>
      <c r="L45" s="59"/>
    </row>
    <row r="46" spans="1:12" s="60" customFormat="1" ht="18.75">
      <c r="A46" s="78"/>
      <c r="F46" s="59"/>
      <c r="G46" s="59"/>
      <c r="H46" s="59"/>
      <c r="I46" s="59"/>
      <c r="J46" s="59"/>
      <c r="K46" s="59"/>
      <c r="L46" s="59"/>
    </row>
    <row r="47" spans="1:12" s="60" customFormat="1" ht="18.75">
      <c r="A47" s="78"/>
      <c r="F47" s="59"/>
      <c r="G47" s="59"/>
      <c r="H47" s="59"/>
      <c r="I47" s="59"/>
      <c r="J47" s="59"/>
      <c r="K47" s="59"/>
      <c r="L47" s="59"/>
    </row>
    <row r="48" spans="1:12" s="60" customFormat="1" ht="18.75">
      <c r="A48" s="78"/>
      <c r="F48" s="59"/>
      <c r="G48" s="59"/>
      <c r="H48" s="59"/>
      <c r="I48" s="59"/>
      <c r="J48" s="59"/>
      <c r="K48" s="59"/>
      <c r="L48" s="59"/>
    </row>
    <row r="49" spans="1:12" s="60" customFormat="1" ht="18.75">
      <c r="A49" s="78"/>
      <c r="F49" s="59"/>
      <c r="G49" s="59"/>
      <c r="H49" s="59"/>
      <c r="I49" s="59"/>
      <c r="J49" s="59"/>
      <c r="K49" s="59"/>
      <c r="L49" s="59"/>
    </row>
    <row r="50" spans="1:12" s="60" customFormat="1" ht="18.75">
      <c r="A50" s="78"/>
      <c r="F50" s="59"/>
      <c r="G50" s="59"/>
      <c r="H50" s="59"/>
      <c r="I50" s="59"/>
      <c r="J50" s="59"/>
      <c r="K50" s="59"/>
      <c r="L50" s="59"/>
    </row>
    <row r="51" spans="1:12" s="60" customFormat="1" ht="18.75">
      <c r="A51" s="78"/>
      <c r="F51" s="59"/>
      <c r="G51" s="59"/>
      <c r="H51" s="59"/>
      <c r="I51" s="59"/>
      <c r="J51" s="59"/>
      <c r="K51" s="59"/>
      <c r="L51" s="59"/>
    </row>
    <row r="52" spans="1:12" s="60" customFormat="1" ht="18.75">
      <c r="A52" s="78"/>
      <c r="F52" s="59"/>
      <c r="G52" s="59"/>
      <c r="H52" s="59"/>
      <c r="I52" s="59"/>
      <c r="J52" s="59"/>
      <c r="K52" s="59"/>
      <c r="L52" s="59"/>
    </row>
    <row r="53" spans="1:12" s="60" customFormat="1" ht="18.75">
      <c r="A53" s="78"/>
      <c r="F53" s="59"/>
      <c r="G53" s="59"/>
      <c r="H53" s="59"/>
      <c r="I53" s="59"/>
      <c r="J53" s="59"/>
      <c r="K53" s="59"/>
      <c r="L53" s="59"/>
    </row>
    <row r="54" spans="1:12" s="60" customFormat="1" ht="18.75">
      <c r="A54" s="78"/>
      <c r="F54" s="59"/>
      <c r="G54" s="59"/>
      <c r="H54" s="59"/>
      <c r="I54" s="59"/>
      <c r="J54" s="59"/>
      <c r="K54" s="59"/>
      <c r="L54" s="59"/>
    </row>
    <row r="55" spans="1:12" s="60" customFormat="1" ht="18.75">
      <c r="A55" s="78"/>
      <c r="F55" s="59"/>
      <c r="G55" s="59"/>
      <c r="H55" s="59"/>
      <c r="I55" s="59"/>
      <c r="J55" s="59"/>
      <c r="K55" s="59"/>
      <c r="L55" s="59"/>
    </row>
    <row r="56" spans="1:12" s="60" customFormat="1" ht="18.75">
      <c r="A56" s="78"/>
      <c r="F56" s="59"/>
      <c r="G56" s="59"/>
      <c r="H56" s="59"/>
      <c r="I56" s="59"/>
      <c r="J56" s="59"/>
      <c r="K56" s="59"/>
      <c r="L56" s="59"/>
    </row>
    <row r="57" spans="1:12" s="60" customFormat="1" ht="18.75">
      <c r="A57" s="78"/>
      <c r="F57" s="59"/>
      <c r="G57" s="59"/>
      <c r="H57" s="59"/>
      <c r="I57" s="59"/>
      <c r="J57" s="59"/>
      <c r="K57" s="59"/>
      <c r="L57" s="59"/>
    </row>
    <row r="58" spans="1:12" s="60" customFormat="1" ht="18.75">
      <c r="A58" s="78"/>
      <c r="F58" s="59"/>
      <c r="G58" s="59"/>
      <c r="H58" s="59"/>
      <c r="I58" s="59"/>
      <c r="J58" s="59"/>
      <c r="K58" s="59"/>
      <c r="L58" s="59"/>
    </row>
    <row r="59" spans="1:12" s="60" customFormat="1" ht="18.75">
      <c r="A59" s="78"/>
      <c r="F59" s="59"/>
      <c r="G59" s="59"/>
      <c r="H59" s="59"/>
      <c r="I59" s="59"/>
      <c r="J59" s="59"/>
      <c r="K59" s="59"/>
      <c r="L59" s="59"/>
    </row>
    <row r="60" spans="1:12" s="60" customFormat="1" ht="18.75">
      <c r="A60" s="78"/>
      <c r="F60" s="59"/>
      <c r="G60" s="59"/>
      <c r="H60" s="59"/>
      <c r="I60" s="59"/>
      <c r="J60" s="59"/>
      <c r="K60" s="59"/>
      <c r="L60" s="59"/>
    </row>
    <row r="61" spans="1:12" s="60" customFormat="1" ht="18.75">
      <c r="A61" s="78"/>
      <c r="F61" s="59"/>
      <c r="G61" s="59"/>
      <c r="H61" s="59"/>
      <c r="I61" s="59"/>
      <c r="J61" s="59"/>
      <c r="K61" s="59"/>
      <c r="L61" s="59"/>
    </row>
    <row r="62" spans="1:12" s="60" customFormat="1" ht="18.75">
      <c r="A62" s="78"/>
      <c r="F62" s="59"/>
      <c r="G62" s="59"/>
      <c r="H62" s="59"/>
      <c r="I62" s="59"/>
      <c r="J62" s="59"/>
      <c r="K62" s="59"/>
      <c r="L62" s="59"/>
    </row>
    <row r="63" spans="1:12" s="60" customFormat="1" ht="18.75">
      <c r="A63" s="78"/>
      <c r="F63" s="59"/>
      <c r="G63" s="59"/>
      <c r="H63" s="59"/>
      <c r="I63" s="59"/>
      <c r="J63" s="59"/>
      <c r="K63" s="59"/>
      <c r="L63" s="59"/>
    </row>
    <row r="64" spans="1:12" s="60" customFormat="1" ht="18.75">
      <c r="A64" s="78"/>
      <c r="F64" s="59"/>
      <c r="G64" s="59"/>
      <c r="H64" s="59"/>
      <c r="I64" s="59"/>
      <c r="J64" s="59"/>
      <c r="K64" s="59"/>
      <c r="L64" s="59"/>
    </row>
    <row r="65" spans="1:12" s="60" customFormat="1" ht="18.75">
      <c r="A65" s="78"/>
      <c r="F65" s="59"/>
      <c r="G65" s="59"/>
      <c r="H65" s="59"/>
      <c r="I65" s="59"/>
      <c r="J65" s="59"/>
      <c r="K65" s="59"/>
      <c r="L65" s="59"/>
    </row>
    <row r="66" spans="1:12" s="60" customFormat="1" ht="18.75">
      <c r="A66" s="78"/>
      <c r="F66" s="59"/>
      <c r="G66" s="59"/>
      <c r="H66" s="59"/>
      <c r="I66" s="59"/>
      <c r="J66" s="59"/>
      <c r="K66" s="59"/>
      <c r="L66" s="59"/>
    </row>
    <row r="67" spans="1:12" s="60" customFormat="1" ht="18.75">
      <c r="A67" s="78"/>
      <c r="F67" s="59"/>
      <c r="G67" s="59"/>
      <c r="H67" s="59"/>
      <c r="I67" s="59"/>
      <c r="J67" s="59"/>
      <c r="K67" s="59"/>
      <c r="L67" s="59"/>
    </row>
    <row r="68" spans="1:12" s="60" customFormat="1" ht="18.75">
      <c r="A68" s="78"/>
      <c r="F68" s="59"/>
      <c r="G68" s="59"/>
      <c r="H68" s="59"/>
      <c r="I68" s="59"/>
      <c r="J68" s="59"/>
      <c r="K68" s="59"/>
      <c r="L68" s="59"/>
    </row>
    <row r="69" spans="1:12" s="60" customFormat="1" ht="18.75">
      <c r="A69" s="78"/>
      <c r="F69" s="59"/>
      <c r="G69" s="59"/>
      <c r="H69" s="59"/>
      <c r="I69" s="59"/>
      <c r="J69" s="59"/>
      <c r="K69" s="59"/>
      <c r="L69" s="59"/>
    </row>
    <row r="70" spans="1:12" s="60" customFormat="1" ht="18.75">
      <c r="A70" s="78"/>
      <c r="F70" s="59"/>
      <c r="G70" s="59"/>
      <c r="H70" s="59"/>
      <c r="I70" s="59"/>
      <c r="J70" s="59"/>
      <c r="K70" s="59"/>
      <c r="L70" s="59"/>
    </row>
    <row r="71" spans="1:12" s="60" customFormat="1" ht="18.75">
      <c r="A71" s="78"/>
      <c r="F71" s="59"/>
      <c r="G71" s="59"/>
      <c r="H71" s="59"/>
      <c r="I71" s="59"/>
      <c r="J71" s="59"/>
      <c r="K71" s="59"/>
      <c r="L71" s="59"/>
    </row>
    <row r="72" spans="1:12" s="60" customFormat="1" ht="18.75">
      <c r="A72" s="78"/>
      <c r="F72" s="59"/>
      <c r="G72" s="59"/>
      <c r="H72" s="59"/>
      <c r="I72" s="59"/>
      <c r="J72" s="59"/>
      <c r="K72" s="59"/>
      <c r="L72" s="59"/>
    </row>
    <row r="73" spans="1:12" s="60" customFormat="1" ht="18.75">
      <c r="A73" s="78"/>
      <c r="F73" s="59"/>
      <c r="G73" s="59"/>
      <c r="H73" s="59"/>
      <c r="I73" s="59"/>
      <c r="J73" s="59"/>
      <c r="K73" s="59"/>
      <c r="L73" s="59"/>
    </row>
    <row r="74" spans="1:12" s="60" customFormat="1" ht="18.75">
      <c r="A74" s="78"/>
      <c r="F74" s="59"/>
      <c r="G74" s="59"/>
      <c r="H74" s="59"/>
      <c r="I74" s="59"/>
      <c r="J74" s="59"/>
      <c r="K74" s="59"/>
      <c r="L74" s="59"/>
    </row>
    <row r="75" spans="1:12" s="60" customFormat="1" ht="18.75">
      <c r="A75" s="78"/>
      <c r="F75" s="59"/>
      <c r="G75" s="59"/>
      <c r="H75" s="59"/>
      <c r="I75" s="59"/>
      <c r="J75" s="59"/>
      <c r="K75" s="59"/>
      <c r="L75" s="59"/>
    </row>
    <row r="76" spans="1:12" s="60" customFormat="1" ht="18.75">
      <c r="A76" s="78"/>
      <c r="F76" s="59"/>
      <c r="G76" s="59"/>
      <c r="H76" s="59"/>
      <c r="I76" s="59"/>
      <c r="J76" s="59"/>
      <c r="K76" s="59"/>
      <c r="L76" s="59"/>
    </row>
    <row r="77" spans="1:12" s="60" customFormat="1" ht="18.75">
      <c r="A77" s="78"/>
      <c r="F77" s="59"/>
      <c r="G77" s="59"/>
      <c r="H77" s="59"/>
      <c r="I77" s="59"/>
      <c r="J77" s="59"/>
      <c r="K77" s="59"/>
      <c r="L77" s="59"/>
    </row>
    <row r="78" spans="1:12" s="60" customFormat="1" ht="18.75">
      <c r="A78" s="78"/>
      <c r="F78" s="59"/>
      <c r="G78" s="59"/>
      <c r="H78" s="59"/>
      <c r="I78" s="59"/>
      <c r="J78" s="59"/>
      <c r="K78" s="59"/>
      <c r="L78" s="59"/>
    </row>
    <row r="79" spans="1:12" s="60" customFormat="1" ht="18.75">
      <c r="A79" s="78"/>
      <c r="F79" s="59"/>
      <c r="G79" s="59"/>
      <c r="H79" s="59"/>
      <c r="I79" s="59"/>
      <c r="J79" s="59"/>
      <c r="K79" s="59"/>
      <c r="L79" s="59"/>
    </row>
    <row r="80" spans="1:12" s="60" customFormat="1" ht="18.75">
      <c r="A80" s="78"/>
      <c r="F80" s="59"/>
      <c r="G80" s="59"/>
      <c r="H80" s="59"/>
      <c r="I80" s="59"/>
      <c r="J80" s="59"/>
      <c r="K80" s="59"/>
      <c r="L80" s="59"/>
    </row>
    <row r="81" spans="1:12" s="60" customFormat="1" ht="18.75">
      <c r="A81" s="78"/>
      <c r="F81" s="59"/>
      <c r="G81" s="59"/>
      <c r="H81" s="59"/>
      <c r="I81" s="59"/>
      <c r="J81" s="59"/>
      <c r="K81" s="59"/>
      <c r="L81" s="59"/>
    </row>
    <row r="82" spans="1:12" s="60" customFormat="1" ht="18.75">
      <c r="A82" s="78"/>
      <c r="F82" s="59"/>
      <c r="G82" s="59"/>
      <c r="H82" s="59"/>
      <c r="I82" s="59"/>
      <c r="J82" s="59"/>
      <c r="K82" s="59"/>
      <c r="L82" s="59"/>
    </row>
    <row r="83" spans="1:12" s="60" customFormat="1" ht="18.75">
      <c r="A83" s="78"/>
      <c r="F83" s="59"/>
      <c r="G83" s="59"/>
      <c r="H83" s="59"/>
      <c r="I83" s="59"/>
      <c r="J83" s="59"/>
      <c r="K83" s="59"/>
      <c r="L83" s="59"/>
    </row>
    <row r="84" spans="1:12" s="60" customFormat="1" ht="18.75">
      <c r="A84" s="78"/>
      <c r="F84" s="59"/>
      <c r="G84" s="59"/>
      <c r="H84" s="59"/>
      <c r="I84" s="59"/>
      <c r="J84" s="59"/>
      <c r="K84" s="59"/>
      <c r="L84" s="59"/>
    </row>
    <row r="85" spans="1:12" s="60" customFormat="1" ht="18.75">
      <c r="A85" s="78"/>
      <c r="F85" s="59"/>
      <c r="G85" s="59"/>
      <c r="H85" s="59"/>
      <c r="I85" s="59"/>
      <c r="J85" s="59"/>
      <c r="K85" s="59"/>
      <c r="L85" s="59"/>
    </row>
    <row r="86" spans="1:12" s="60" customFormat="1" ht="18.75">
      <c r="A86" s="78"/>
      <c r="F86" s="59"/>
      <c r="G86" s="59"/>
      <c r="H86" s="59"/>
      <c r="I86" s="59"/>
      <c r="J86" s="59"/>
      <c r="K86" s="59"/>
      <c r="L86" s="59"/>
    </row>
    <row r="87" spans="1:12" s="60" customFormat="1" ht="18.75">
      <c r="A87" s="78"/>
      <c r="F87" s="59"/>
      <c r="G87" s="59"/>
      <c r="H87" s="59"/>
      <c r="I87" s="59"/>
      <c r="J87" s="59"/>
      <c r="K87" s="59"/>
      <c r="L87" s="59"/>
    </row>
    <row r="88" spans="1:12" s="60" customFormat="1" ht="18.75">
      <c r="A88" s="78"/>
      <c r="F88" s="59"/>
      <c r="G88" s="59"/>
      <c r="H88" s="59"/>
      <c r="I88" s="59"/>
      <c r="J88" s="59"/>
      <c r="K88" s="59"/>
      <c r="L88" s="59"/>
    </row>
    <row r="89" spans="1:12" s="60" customFormat="1" ht="18.75">
      <c r="A89" s="78"/>
      <c r="F89" s="59"/>
      <c r="G89" s="59"/>
      <c r="H89" s="59"/>
      <c r="I89" s="59"/>
      <c r="J89" s="59"/>
      <c r="K89" s="59"/>
      <c r="L89" s="59"/>
    </row>
    <row r="90" spans="1:12" s="60" customFormat="1" ht="18.75">
      <c r="A90" s="78"/>
      <c r="F90" s="59"/>
      <c r="G90" s="59"/>
      <c r="H90" s="59"/>
      <c r="I90" s="59"/>
      <c r="J90" s="59"/>
      <c r="K90" s="59"/>
      <c r="L90" s="59"/>
    </row>
    <row r="91" spans="1:12" s="60" customFormat="1" ht="18.75">
      <c r="A91" s="78"/>
      <c r="F91" s="59"/>
      <c r="G91" s="59"/>
      <c r="H91" s="59"/>
      <c r="I91" s="59"/>
      <c r="J91" s="59"/>
      <c r="K91" s="59"/>
      <c r="L91" s="59"/>
    </row>
    <row r="92" spans="1:12" s="60" customFormat="1" ht="18.75">
      <c r="A92" s="78"/>
      <c r="F92" s="59"/>
      <c r="G92" s="59"/>
      <c r="H92" s="59"/>
      <c r="I92" s="59"/>
      <c r="J92" s="59"/>
      <c r="K92" s="59"/>
      <c r="L92" s="59"/>
    </row>
    <row r="93" spans="1:12" s="60" customFormat="1" ht="18.75">
      <c r="A93" s="78"/>
      <c r="F93" s="59"/>
      <c r="G93" s="59"/>
      <c r="H93" s="59"/>
      <c r="I93" s="59"/>
      <c r="J93" s="59"/>
      <c r="K93" s="59"/>
      <c r="L93" s="59"/>
    </row>
    <row r="94" spans="1:12" s="60" customFormat="1" ht="18.75">
      <c r="A94" s="78"/>
      <c r="F94" s="59"/>
      <c r="G94" s="59"/>
      <c r="H94" s="59"/>
      <c r="I94" s="59"/>
      <c r="J94" s="59"/>
      <c r="K94" s="59"/>
      <c r="L94" s="59"/>
    </row>
    <row r="95" spans="1:12" s="60" customFormat="1" ht="18.75">
      <c r="A95" s="78"/>
      <c r="F95" s="59"/>
      <c r="G95" s="59"/>
      <c r="H95" s="59"/>
      <c r="I95" s="59"/>
      <c r="J95" s="59"/>
      <c r="K95" s="59"/>
      <c r="L95" s="59"/>
    </row>
    <row r="96" spans="1:12" s="60" customFormat="1" ht="18.75">
      <c r="A96" s="78"/>
      <c r="F96" s="59"/>
      <c r="G96" s="59"/>
      <c r="H96" s="59"/>
      <c r="I96" s="59"/>
      <c r="J96" s="59"/>
      <c r="K96" s="59"/>
      <c r="L96" s="59"/>
    </row>
    <row r="97" spans="1:12" s="60" customFormat="1" ht="18.75">
      <c r="A97" s="78"/>
      <c r="F97" s="59"/>
      <c r="G97" s="59"/>
      <c r="H97" s="59"/>
      <c r="I97" s="59"/>
      <c r="J97" s="59"/>
      <c r="K97" s="59"/>
      <c r="L97" s="59"/>
    </row>
    <row r="98" spans="1:12" s="60" customFormat="1" ht="18.75">
      <c r="A98" s="78"/>
      <c r="F98" s="59"/>
      <c r="G98" s="59"/>
      <c r="H98" s="59"/>
      <c r="I98" s="59"/>
      <c r="J98" s="59"/>
      <c r="K98" s="59"/>
      <c r="L98" s="59"/>
    </row>
    <row r="99" spans="1:12" s="60" customFormat="1" ht="18.75">
      <c r="A99" s="78"/>
      <c r="F99" s="59"/>
      <c r="G99" s="59"/>
      <c r="H99" s="59"/>
      <c r="I99" s="59"/>
      <c r="J99" s="59"/>
      <c r="K99" s="59"/>
      <c r="L99" s="59"/>
    </row>
    <row r="100" spans="1:12" s="60" customFormat="1" ht="18.75">
      <c r="A100" s="78"/>
      <c r="F100" s="59"/>
      <c r="G100" s="59"/>
      <c r="H100" s="59"/>
      <c r="I100" s="59"/>
      <c r="J100" s="59"/>
      <c r="K100" s="59"/>
      <c r="L100" s="59"/>
    </row>
    <row r="101" spans="1:12" s="60" customFormat="1" ht="18.75">
      <c r="A101" s="78"/>
      <c r="F101" s="59"/>
      <c r="G101" s="59"/>
      <c r="H101" s="59"/>
      <c r="I101" s="59"/>
      <c r="J101" s="59"/>
      <c r="K101" s="59"/>
      <c r="L101" s="59"/>
    </row>
    <row r="102" spans="1:12" s="60" customFormat="1" ht="18.75">
      <c r="A102" s="78"/>
      <c r="F102" s="59"/>
      <c r="G102" s="59"/>
      <c r="H102" s="59"/>
      <c r="I102" s="59"/>
      <c r="J102" s="59"/>
      <c r="K102" s="59"/>
      <c r="L102" s="59"/>
    </row>
    <row r="103" spans="1:12" s="60" customFormat="1" ht="18.75">
      <c r="A103" s="78"/>
      <c r="F103" s="59"/>
      <c r="G103" s="59"/>
      <c r="H103" s="59"/>
      <c r="I103" s="59"/>
      <c r="J103" s="59"/>
      <c r="K103" s="59"/>
      <c r="L103" s="59"/>
    </row>
    <row r="104" spans="1:12" s="60" customFormat="1" ht="18.75">
      <c r="A104" s="78"/>
      <c r="F104" s="59"/>
      <c r="G104" s="59"/>
      <c r="H104" s="59"/>
      <c r="I104" s="59"/>
      <c r="J104" s="59"/>
      <c r="K104" s="59"/>
      <c r="L104" s="59"/>
    </row>
    <row r="105" spans="1:12" s="60" customFormat="1" ht="18.75">
      <c r="A105" s="78"/>
      <c r="F105" s="59"/>
      <c r="G105" s="59"/>
      <c r="H105" s="59"/>
      <c r="I105" s="59"/>
      <c r="J105" s="59"/>
      <c r="K105" s="59"/>
      <c r="L105" s="59"/>
    </row>
    <row r="106" spans="1:12" s="60" customFormat="1" ht="18.75">
      <c r="A106" s="78"/>
      <c r="F106" s="59"/>
      <c r="G106" s="59"/>
      <c r="H106" s="59"/>
      <c r="I106" s="59"/>
      <c r="J106" s="59"/>
      <c r="K106" s="59"/>
      <c r="L106" s="59"/>
    </row>
    <row r="107" spans="1:12" s="60" customFormat="1" ht="18.75">
      <c r="A107" s="78"/>
      <c r="F107" s="59"/>
      <c r="G107" s="59"/>
      <c r="H107" s="59"/>
      <c r="I107" s="59"/>
      <c r="J107" s="59"/>
      <c r="K107" s="59"/>
      <c r="L107" s="59"/>
    </row>
    <row r="108" spans="1:12" s="60" customFormat="1" ht="18.75">
      <c r="A108" s="78"/>
      <c r="F108" s="59"/>
      <c r="G108" s="59"/>
      <c r="H108" s="59"/>
      <c r="I108" s="59"/>
      <c r="J108" s="59"/>
      <c r="K108" s="59"/>
      <c r="L108" s="59"/>
    </row>
    <row r="109" spans="1:12" s="60" customFormat="1" ht="18.75">
      <c r="A109" s="78"/>
      <c r="F109" s="59"/>
      <c r="G109" s="59"/>
      <c r="H109" s="59"/>
      <c r="I109" s="59"/>
      <c r="J109" s="59"/>
      <c r="K109" s="59"/>
      <c r="L109" s="59"/>
    </row>
    <row r="110" spans="1:12" s="60" customFormat="1" ht="18.75">
      <c r="A110" s="78"/>
      <c r="F110" s="59"/>
      <c r="G110" s="59"/>
      <c r="H110" s="59"/>
      <c r="I110" s="59"/>
      <c r="J110" s="59"/>
      <c r="K110" s="59"/>
      <c r="L110" s="59"/>
    </row>
    <row r="111" spans="1:12" s="60" customFormat="1" ht="18.75">
      <c r="A111" s="78"/>
      <c r="F111" s="59"/>
      <c r="G111" s="59"/>
      <c r="H111" s="59"/>
      <c r="I111" s="59"/>
      <c r="J111" s="59"/>
      <c r="K111" s="59"/>
      <c r="L111" s="59"/>
    </row>
    <row r="112" spans="1:12" s="60" customFormat="1" ht="18.75">
      <c r="A112" s="78"/>
      <c r="F112" s="59"/>
      <c r="G112" s="59"/>
      <c r="H112" s="59"/>
      <c r="I112" s="59"/>
      <c r="J112" s="59"/>
      <c r="K112" s="59"/>
      <c r="L112" s="59"/>
    </row>
    <row r="113" spans="1:12" s="60" customFormat="1" ht="18.75">
      <c r="A113" s="78"/>
      <c r="F113" s="59"/>
      <c r="G113" s="59"/>
      <c r="H113" s="59"/>
      <c r="I113" s="59"/>
      <c r="J113" s="59"/>
      <c r="K113" s="59"/>
      <c r="L113" s="59"/>
    </row>
    <row r="114" spans="1:12" s="60" customFormat="1" ht="18.75">
      <c r="A114" s="78"/>
      <c r="F114" s="59"/>
      <c r="G114" s="59"/>
      <c r="H114" s="59"/>
      <c r="I114" s="59"/>
      <c r="J114" s="59"/>
      <c r="K114" s="59"/>
      <c r="L114" s="59"/>
    </row>
    <row r="115" spans="1:12" s="60" customFormat="1" ht="18.75">
      <c r="A115" s="78"/>
      <c r="F115" s="59"/>
      <c r="G115" s="59"/>
      <c r="H115" s="59"/>
      <c r="I115" s="59"/>
      <c r="J115" s="59"/>
      <c r="K115" s="59"/>
      <c r="L115" s="59"/>
    </row>
    <row r="116" spans="1:12" s="60" customFormat="1" ht="18.75">
      <c r="A116" s="78"/>
      <c r="F116" s="59"/>
      <c r="G116" s="59"/>
      <c r="H116" s="59"/>
      <c r="I116" s="59"/>
      <c r="J116" s="59"/>
      <c r="K116" s="59"/>
      <c r="L116" s="59"/>
    </row>
    <row r="117" spans="1:12" s="60" customFormat="1" ht="18.75">
      <c r="A117" s="78"/>
      <c r="F117" s="59"/>
      <c r="G117" s="59"/>
      <c r="H117" s="59"/>
      <c r="I117" s="59"/>
      <c r="J117" s="59"/>
      <c r="K117" s="59"/>
      <c r="L117" s="59"/>
    </row>
    <row r="118" spans="1:12" s="60" customFormat="1" ht="18.75">
      <c r="A118" s="78"/>
      <c r="F118" s="59"/>
      <c r="G118" s="59"/>
      <c r="H118" s="59"/>
      <c r="I118" s="59"/>
      <c r="J118" s="59"/>
      <c r="K118" s="59"/>
      <c r="L118" s="59"/>
    </row>
    <row r="119" spans="1:12" s="60" customFormat="1" ht="18.75">
      <c r="A119" s="78"/>
      <c r="F119" s="59"/>
      <c r="G119" s="59"/>
      <c r="H119" s="59"/>
      <c r="I119" s="59"/>
      <c r="J119" s="59"/>
      <c r="K119" s="59"/>
      <c r="L119" s="59"/>
    </row>
    <row r="120" spans="1:12" s="60" customFormat="1" ht="18.75">
      <c r="A120" s="78"/>
      <c r="F120" s="59"/>
      <c r="G120" s="59"/>
      <c r="H120" s="59"/>
      <c r="I120" s="59"/>
      <c r="J120" s="59"/>
      <c r="K120" s="59"/>
      <c r="L120" s="59"/>
    </row>
    <row r="121" spans="1:12" s="60" customFormat="1" ht="18.75">
      <c r="A121" s="78"/>
      <c r="F121" s="59"/>
      <c r="G121" s="59"/>
      <c r="H121" s="59"/>
      <c r="I121" s="59"/>
      <c r="J121" s="59"/>
      <c r="K121" s="59"/>
      <c r="L121" s="59"/>
    </row>
    <row r="122" spans="1:12" s="60" customFormat="1" ht="18.75">
      <c r="A122" s="78"/>
      <c r="F122" s="59"/>
      <c r="G122" s="59"/>
      <c r="H122" s="59"/>
      <c r="I122" s="59"/>
      <c r="J122" s="59"/>
      <c r="K122" s="59"/>
      <c r="L122" s="59"/>
    </row>
    <row r="123" spans="1:12" s="60" customFormat="1" ht="18.75">
      <c r="A123" s="78"/>
      <c r="F123" s="59"/>
      <c r="G123" s="59"/>
      <c r="H123" s="59"/>
      <c r="I123" s="59"/>
      <c r="J123" s="59"/>
      <c r="K123" s="59"/>
      <c r="L123" s="59"/>
    </row>
    <row r="124" spans="1:12" s="60" customFormat="1" ht="18.75">
      <c r="A124" s="78"/>
      <c r="F124" s="59"/>
      <c r="G124" s="59"/>
      <c r="H124" s="59"/>
      <c r="I124" s="59"/>
      <c r="J124" s="59"/>
      <c r="K124" s="59"/>
      <c r="L124" s="59"/>
    </row>
    <row r="125" spans="1:12" s="60" customFormat="1" ht="18.75">
      <c r="A125" s="78"/>
      <c r="F125" s="59"/>
      <c r="G125" s="59"/>
      <c r="H125" s="59"/>
      <c r="I125" s="59"/>
      <c r="J125" s="59"/>
      <c r="K125" s="59"/>
      <c r="L125" s="59"/>
    </row>
    <row r="126" spans="1:12" s="60" customFormat="1" ht="18.75">
      <c r="A126" s="78"/>
      <c r="F126" s="59"/>
      <c r="G126" s="59"/>
      <c r="H126" s="59"/>
      <c r="I126" s="59"/>
      <c r="J126" s="59"/>
      <c r="K126" s="59"/>
      <c r="L126" s="59"/>
    </row>
    <row r="127" spans="1:12" s="60" customFormat="1" ht="18.75">
      <c r="A127" s="78"/>
      <c r="F127" s="59"/>
      <c r="G127" s="59"/>
      <c r="H127" s="59"/>
      <c r="I127" s="59"/>
      <c r="J127" s="59"/>
      <c r="K127" s="59"/>
      <c r="L127" s="59"/>
    </row>
    <row r="128" spans="1:12" s="60" customFormat="1" ht="18.75">
      <c r="A128" s="78"/>
      <c r="F128" s="59"/>
      <c r="G128" s="59"/>
      <c r="H128" s="59"/>
      <c r="I128" s="59"/>
      <c r="J128" s="59"/>
      <c r="K128" s="59"/>
      <c r="L128" s="59"/>
    </row>
    <row r="129" spans="1:12" s="60" customFormat="1" ht="18.75">
      <c r="A129" s="78"/>
      <c r="F129" s="59"/>
      <c r="G129" s="59"/>
      <c r="H129" s="59"/>
      <c r="I129" s="59"/>
      <c r="J129" s="59"/>
      <c r="K129" s="59"/>
      <c r="L129" s="59"/>
    </row>
    <row r="130" spans="1:12" s="60" customFormat="1" ht="18.75">
      <c r="A130" s="78"/>
      <c r="F130" s="59"/>
      <c r="G130" s="59"/>
      <c r="H130" s="59"/>
      <c r="I130" s="59"/>
      <c r="J130" s="59"/>
      <c r="K130" s="59"/>
      <c r="L130" s="59"/>
    </row>
    <row r="131" spans="1:12" s="60" customFormat="1" ht="18.75">
      <c r="A131" s="78"/>
      <c r="F131" s="59"/>
      <c r="G131" s="59"/>
      <c r="H131" s="59"/>
      <c r="I131" s="59"/>
      <c r="J131" s="59"/>
      <c r="K131" s="59"/>
      <c r="L131" s="59"/>
    </row>
    <row r="132" spans="1:12" s="60" customFormat="1" ht="18.75">
      <c r="A132" s="78"/>
      <c r="F132" s="59"/>
      <c r="G132" s="59"/>
      <c r="H132" s="59"/>
      <c r="I132" s="59"/>
      <c r="J132" s="59"/>
      <c r="K132" s="59"/>
      <c r="L132" s="59"/>
    </row>
    <row r="133" spans="1:12" s="60" customFormat="1" ht="18.75">
      <c r="A133" s="78"/>
      <c r="F133" s="59"/>
      <c r="G133" s="59"/>
      <c r="H133" s="59"/>
      <c r="I133" s="59"/>
      <c r="J133" s="59"/>
      <c r="K133" s="59"/>
      <c r="L133" s="59"/>
    </row>
    <row r="134" spans="1:12" s="60" customFormat="1" ht="18.75">
      <c r="A134" s="78"/>
      <c r="F134" s="59"/>
      <c r="G134" s="59"/>
      <c r="H134" s="59"/>
      <c r="I134" s="59"/>
      <c r="J134" s="59"/>
      <c r="K134" s="59"/>
      <c r="L134" s="59"/>
    </row>
    <row r="135" spans="1:12" s="60" customFormat="1" ht="18.75">
      <c r="A135" s="78"/>
      <c r="F135" s="59"/>
      <c r="G135" s="59"/>
      <c r="H135" s="59"/>
      <c r="I135" s="59"/>
      <c r="J135" s="59"/>
      <c r="K135" s="59"/>
      <c r="L135" s="59"/>
    </row>
    <row r="136" spans="1:12" s="60" customFormat="1" ht="18.75">
      <c r="A136" s="78"/>
      <c r="F136" s="59"/>
      <c r="G136" s="59"/>
      <c r="H136" s="59"/>
      <c r="I136" s="59"/>
      <c r="J136" s="59"/>
      <c r="K136" s="59"/>
      <c r="L136" s="59"/>
    </row>
    <row r="137" spans="1:12" s="60" customFormat="1" ht="18.75">
      <c r="A137" s="78"/>
      <c r="F137" s="59"/>
      <c r="G137" s="59"/>
      <c r="H137" s="59"/>
      <c r="I137" s="59"/>
      <c r="J137" s="59"/>
      <c r="K137" s="59"/>
      <c r="L137" s="59"/>
    </row>
    <row r="138" spans="1:12" s="60" customFormat="1" ht="18.75">
      <c r="A138" s="78"/>
      <c r="F138" s="59"/>
      <c r="G138" s="59"/>
      <c r="H138" s="59"/>
      <c r="I138" s="59"/>
      <c r="J138" s="59"/>
      <c r="K138" s="59"/>
      <c r="L138" s="59"/>
    </row>
    <row r="139" spans="1:12" s="60" customFormat="1" ht="18.75">
      <c r="A139" s="78"/>
      <c r="F139" s="59"/>
      <c r="G139" s="59"/>
      <c r="H139" s="59"/>
      <c r="I139" s="59"/>
      <c r="J139" s="59"/>
      <c r="K139" s="59"/>
      <c r="L139" s="59"/>
    </row>
    <row r="140" spans="1:12" s="60" customFormat="1" ht="18.75">
      <c r="A140" s="78"/>
      <c r="F140" s="59"/>
      <c r="G140" s="59"/>
      <c r="H140" s="59"/>
      <c r="I140" s="59"/>
      <c r="J140" s="59"/>
      <c r="K140" s="59"/>
      <c r="L140" s="59"/>
    </row>
    <row r="141" spans="1:12" s="60" customFormat="1" ht="18.75">
      <c r="A141" s="78"/>
      <c r="F141" s="59"/>
      <c r="G141" s="59"/>
      <c r="H141" s="59"/>
      <c r="I141" s="59"/>
      <c r="J141" s="59"/>
      <c r="K141" s="59"/>
      <c r="L141" s="59"/>
    </row>
    <row r="142" spans="1:12" s="60" customFormat="1" ht="18.75">
      <c r="A142" s="78"/>
      <c r="F142" s="59"/>
      <c r="G142" s="59"/>
      <c r="H142" s="59"/>
      <c r="I142" s="59"/>
      <c r="J142" s="59"/>
      <c r="K142" s="59"/>
      <c r="L142" s="59"/>
    </row>
    <row r="143" spans="1:12" s="60" customFormat="1" ht="18.75">
      <c r="A143" s="78"/>
      <c r="F143" s="59"/>
      <c r="G143" s="59"/>
      <c r="H143" s="59"/>
      <c r="I143" s="59"/>
      <c r="J143" s="59"/>
      <c r="K143" s="59"/>
      <c r="L143" s="59"/>
    </row>
    <row r="144" spans="1:12" s="60" customFormat="1" ht="18.75">
      <c r="A144" s="78"/>
      <c r="F144" s="59"/>
      <c r="G144" s="59"/>
      <c r="H144" s="59"/>
      <c r="I144" s="59"/>
      <c r="J144" s="59"/>
      <c r="K144" s="59"/>
      <c r="L144" s="59"/>
    </row>
    <row r="145" spans="1:12" s="60" customFormat="1" ht="18.75">
      <c r="A145" s="78"/>
      <c r="F145" s="59"/>
      <c r="G145" s="59"/>
      <c r="H145" s="59"/>
      <c r="I145" s="59"/>
      <c r="J145" s="59"/>
      <c r="K145" s="59"/>
      <c r="L145" s="59"/>
    </row>
    <row r="146" spans="1:12" s="60" customFormat="1" ht="18.75">
      <c r="A146" s="78"/>
      <c r="F146" s="59"/>
      <c r="G146" s="59"/>
      <c r="H146" s="59"/>
      <c r="I146" s="59"/>
      <c r="J146" s="59"/>
      <c r="K146" s="59"/>
      <c r="L146" s="59"/>
    </row>
    <row r="147" spans="1:12" s="60" customFormat="1" ht="18.75">
      <c r="A147" s="78"/>
      <c r="F147" s="59"/>
      <c r="G147" s="59"/>
      <c r="H147" s="59"/>
      <c r="I147" s="59"/>
      <c r="J147" s="59"/>
      <c r="K147" s="59"/>
      <c r="L147" s="59"/>
    </row>
    <row r="148" spans="1:12" s="60" customFormat="1" ht="18.75">
      <c r="A148" s="78"/>
      <c r="F148" s="59"/>
      <c r="G148" s="59"/>
      <c r="H148" s="59"/>
      <c r="I148" s="59"/>
      <c r="J148" s="59"/>
      <c r="K148" s="59"/>
      <c r="L148" s="59"/>
    </row>
    <row r="149" spans="1:12" s="60" customFormat="1" ht="18.75">
      <c r="A149" s="78"/>
      <c r="F149" s="59"/>
      <c r="G149" s="59"/>
      <c r="H149" s="59"/>
      <c r="I149" s="59"/>
      <c r="J149" s="59"/>
      <c r="K149" s="59"/>
      <c r="L149" s="59"/>
    </row>
    <row r="150" spans="1:12" s="60" customFormat="1" ht="18.75">
      <c r="A150" s="78"/>
      <c r="F150" s="59"/>
      <c r="G150" s="59"/>
      <c r="H150" s="59"/>
      <c r="I150" s="59"/>
      <c r="J150" s="59"/>
      <c r="K150" s="59"/>
      <c r="L150" s="59"/>
    </row>
    <row r="151" spans="1:12" s="60" customFormat="1" ht="18.75">
      <c r="A151" s="78"/>
      <c r="F151" s="59"/>
      <c r="G151" s="59"/>
      <c r="H151" s="59"/>
      <c r="I151" s="59"/>
      <c r="J151" s="59"/>
      <c r="K151" s="59"/>
      <c r="L151" s="59"/>
    </row>
    <row r="152" spans="1:12" s="60" customFormat="1" ht="18.75">
      <c r="A152" s="78"/>
      <c r="F152" s="59"/>
      <c r="G152" s="59"/>
      <c r="H152" s="59"/>
      <c r="I152" s="59"/>
      <c r="J152" s="59"/>
      <c r="K152" s="59"/>
      <c r="L152" s="59"/>
    </row>
    <row r="153" spans="1:12" s="60" customFormat="1" ht="18.75">
      <c r="A153" s="78"/>
      <c r="F153" s="59"/>
      <c r="G153" s="59"/>
      <c r="H153" s="59"/>
      <c r="I153" s="59"/>
      <c r="J153" s="59"/>
      <c r="K153" s="59"/>
      <c r="L153" s="59"/>
    </row>
    <row r="154" spans="1:12" s="60" customFormat="1" ht="18.75">
      <c r="A154" s="78"/>
      <c r="F154" s="59"/>
      <c r="G154" s="59"/>
      <c r="H154" s="59"/>
      <c r="I154" s="59"/>
      <c r="J154" s="59"/>
      <c r="K154" s="59"/>
      <c r="L154" s="59"/>
    </row>
    <row r="155" spans="1:12" s="60" customFormat="1" ht="18.75">
      <c r="A155" s="78"/>
      <c r="F155" s="59"/>
      <c r="G155" s="59"/>
      <c r="H155" s="59"/>
      <c r="I155" s="59"/>
      <c r="J155" s="59"/>
      <c r="K155" s="59"/>
      <c r="L155" s="59"/>
    </row>
    <row r="156" spans="1:12" s="60" customFormat="1" ht="18.75">
      <c r="A156" s="78"/>
      <c r="F156" s="59"/>
      <c r="G156" s="59"/>
      <c r="H156" s="59"/>
      <c r="I156" s="59"/>
      <c r="J156" s="59"/>
      <c r="K156" s="59"/>
      <c r="L156" s="59"/>
    </row>
    <row r="157" spans="1:12" s="60" customFormat="1" ht="18.75">
      <c r="A157" s="78"/>
      <c r="F157" s="59"/>
      <c r="G157" s="59"/>
      <c r="H157" s="59"/>
      <c r="I157" s="59"/>
      <c r="J157" s="59"/>
      <c r="K157" s="59"/>
      <c r="L157" s="59"/>
    </row>
    <row r="158" spans="1:12" s="60" customFormat="1" ht="18.75">
      <c r="A158" s="78"/>
      <c r="F158" s="59"/>
      <c r="G158" s="59"/>
      <c r="H158" s="59"/>
      <c r="I158" s="59"/>
      <c r="J158" s="59"/>
      <c r="K158" s="59"/>
      <c r="L158" s="59"/>
    </row>
    <row r="159" spans="1:12" s="60" customFormat="1" ht="18.75">
      <c r="A159" s="78"/>
      <c r="F159" s="59"/>
      <c r="G159" s="59"/>
      <c r="H159" s="59"/>
      <c r="I159" s="59"/>
      <c r="J159" s="59"/>
      <c r="K159" s="59"/>
      <c r="L159" s="59"/>
    </row>
    <row r="160" spans="1:12" s="60" customFormat="1" ht="18.75">
      <c r="A160" s="78"/>
      <c r="F160" s="59"/>
      <c r="G160" s="59"/>
      <c r="H160" s="59"/>
      <c r="I160" s="59"/>
      <c r="J160" s="59"/>
      <c r="K160" s="59"/>
      <c r="L160" s="59"/>
    </row>
    <row r="161" spans="1:12" s="60" customFormat="1" ht="18.75">
      <c r="A161" s="78"/>
      <c r="F161" s="59"/>
      <c r="G161" s="59"/>
      <c r="H161" s="59"/>
      <c r="I161" s="59"/>
      <c r="J161" s="59"/>
      <c r="K161" s="59"/>
      <c r="L161" s="59"/>
    </row>
    <row r="162" spans="1:12" s="60" customFormat="1" ht="18.75">
      <c r="A162" s="78"/>
      <c r="F162" s="59"/>
      <c r="G162" s="59"/>
      <c r="H162" s="59"/>
      <c r="I162" s="59"/>
      <c r="J162" s="59"/>
      <c r="K162" s="59"/>
      <c r="L162" s="59"/>
    </row>
    <row r="163" spans="1:12" s="60" customFormat="1" ht="18.75">
      <c r="A163" s="78"/>
      <c r="F163" s="59"/>
      <c r="G163" s="59"/>
      <c r="H163" s="59"/>
      <c r="I163" s="59"/>
      <c r="J163" s="59"/>
      <c r="K163" s="59"/>
      <c r="L163" s="59"/>
    </row>
    <row r="164" spans="1:12" s="60" customFormat="1" ht="18.75">
      <c r="A164" s="78"/>
      <c r="F164" s="59"/>
      <c r="G164" s="59"/>
      <c r="H164" s="59"/>
      <c r="I164" s="59"/>
      <c r="J164" s="59"/>
      <c r="K164" s="59"/>
      <c r="L164" s="59"/>
    </row>
    <row r="165" spans="1:12" s="60" customFormat="1" ht="18.75">
      <c r="A165" s="78"/>
      <c r="F165" s="59"/>
      <c r="G165" s="59"/>
      <c r="H165" s="59"/>
      <c r="I165" s="59"/>
      <c r="J165" s="59"/>
      <c r="K165" s="59"/>
      <c r="L165" s="59"/>
    </row>
    <row r="166" spans="1:12" s="60" customFormat="1" ht="18.75">
      <c r="A166" s="78"/>
      <c r="F166" s="59"/>
      <c r="G166" s="59"/>
      <c r="H166" s="59"/>
      <c r="I166" s="59"/>
      <c r="J166" s="59"/>
      <c r="K166" s="59"/>
      <c r="L166" s="59"/>
    </row>
    <row r="167" spans="1:12" s="60" customFormat="1" ht="18.75">
      <c r="A167" s="78"/>
      <c r="F167" s="59"/>
      <c r="G167" s="59"/>
      <c r="H167" s="59"/>
      <c r="I167" s="59"/>
      <c r="J167" s="59"/>
      <c r="K167" s="59"/>
      <c r="L167" s="59"/>
    </row>
  </sheetData>
  <sheetProtection/>
  <mergeCells count="14">
    <mergeCell ref="A9:J9"/>
    <mergeCell ref="A19:J19"/>
    <mergeCell ref="C38:F38"/>
    <mergeCell ref="H38:J38"/>
    <mergeCell ref="C39:F39"/>
    <mergeCell ref="H39:J39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7083333333333334" right="0.19652777777777777" top="0.7868055555555555" bottom="0.7875" header="0.19652777777777777" footer="0.5118055555555556"/>
  <pageSetup horizontalDpi="300" verticalDpi="300" orientation="portrait" paperSize="9" scale="41" r:id="rId1"/>
  <headerFooter alignWithMargins="0">
    <oddHeader>&amp;C&amp;"Times New Roman,Обычный"&amp;14 
7&amp;R&amp;"Times New Roman,Обычный"&amp;14Продовження додатка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J114"/>
  <sheetViews>
    <sheetView view="pageBreakPreview" zoomScale="50" zoomScaleNormal="75" zoomScaleSheetLayoutView="50" zoomScalePageLayoutView="0" workbookViewId="0" topLeftCell="A55">
      <selection activeCell="J25" sqref="J25"/>
    </sheetView>
  </sheetViews>
  <sheetFormatPr defaultColWidth="9.00390625" defaultRowHeight="12.75" outlineLevelRow="1"/>
  <cols>
    <col min="1" max="1" width="83.125" style="36" customWidth="1"/>
    <col min="2" max="2" width="10.75390625" style="36" customWidth="1"/>
    <col min="3" max="3" width="16.25390625" style="36" customWidth="1"/>
    <col min="4" max="4" width="16.25390625" style="36" hidden="1" customWidth="1"/>
    <col min="5" max="5" width="16.25390625" style="36" customWidth="1"/>
    <col min="6" max="10" width="16.00390625" style="36" customWidth="1"/>
    <col min="11" max="16384" width="9.125" style="36" customWidth="1"/>
  </cols>
  <sheetData>
    <row r="4" spans="1:10" ht="18.75">
      <c r="A4" s="186" t="s">
        <v>39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8.75" outlineLevel="1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48" customHeight="1">
      <c r="A6" s="203" t="s">
        <v>6</v>
      </c>
      <c r="B6" s="205" t="s">
        <v>175</v>
      </c>
      <c r="C6" s="205" t="s">
        <v>350</v>
      </c>
      <c r="D6" s="189" t="s">
        <v>8</v>
      </c>
      <c r="E6" s="205" t="s">
        <v>349</v>
      </c>
      <c r="F6" s="189" t="s">
        <v>54</v>
      </c>
      <c r="G6" s="189" t="s">
        <v>10</v>
      </c>
      <c r="H6" s="189"/>
      <c r="I6" s="189"/>
      <c r="J6" s="189"/>
    </row>
    <row r="7" spans="1:10" ht="43.5" customHeight="1">
      <c r="A7" s="203"/>
      <c r="B7" s="205"/>
      <c r="C7" s="205"/>
      <c r="D7" s="189"/>
      <c r="E7" s="205"/>
      <c r="F7" s="189"/>
      <c r="G7" s="13" t="s">
        <v>11</v>
      </c>
      <c r="H7" s="13" t="s">
        <v>12</v>
      </c>
      <c r="I7" s="13" t="s">
        <v>13</v>
      </c>
      <c r="J7" s="13" t="s">
        <v>14</v>
      </c>
    </row>
    <row r="8" spans="1:10" ht="18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</row>
    <row r="9" spans="1:10" s="80" customFormat="1" ht="30.75" customHeight="1">
      <c r="A9" s="204" t="s">
        <v>176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36.75" customHeight="1">
      <c r="A10" s="27" t="s">
        <v>177</v>
      </c>
      <c r="B10" s="11">
        <v>1200</v>
      </c>
      <c r="C10" s="16">
        <f>'1_Фінансовий результат'!C80</f>
        <v>-625.9999999999991</v>
      </c>
      <c r="D10" s="16">
        <f>'1_Фінансовий результат'!D80</f>
        <v>5.684341886080801E-13</v>
      </c>
      <c r="E10" s="16">
        <f>'1_Фінансовий результат'!E80</f>
        <v>-802.9999999999999</v>
      </c>
      <c r="F10" s="16">
        <f>'1_Фінансовий результат'!F80</f>
        <v>-1.1368683772161603E-12</v>
      </c>
      <c r="G10" s="16">
        <f>'1_Фінансовий результат'!G80</f>
        <v>-397.7</v>
      </c>
      <c r="H10" s="16">
        <f>'1_Фінансовий результат'!H80</f>
        <v>455.79999999999995</v>
      </c>
      <c r="I10" s="16">
        <f>'1_Фінансовий результат'!I80</f>
        <v>465.29999999999995</v>
      </c>
      <c r="J10" s="16">
        <f>'1_Фінансовий результат'!J80</f>
        <v>-523.4000000000002</v>
      </c>
    </row>
    <row r="11" spans="1:10" ht="19.5" customHeight="1">
      <c r="A11" s="27" t="s">
        <v>178</v>
      </c>
      <c r="B11" s="81"/>
      <c r="C11" s="82"/>
      <c r="D11" s="82"/>
      <c r="E11" s="82"/>
      <c r="F11" s="82"/>
      <c r="G11" s="82"/>
      <c r="H11" s="82"/>
      <c r="I11" s="82"/>
      <c r="J11" s="82"/>
    </row>
    <row r="12" spans="1:10" ht="19.5" customHeight="1">
      <c r="A12" s="27" t="s">
        <v>179</v>
      </c>
      <c r="B12" s="11">
        <v>3000</v>
      </c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27" t="s">
        <v>180</v>
      </c>
      <c r="B13" s="11">
        <v>3010</v>
      </c>
      <c r="C13" s="16"/>
      <c r="D13" s="16"/>
      <c r="E13" s="16"/>
      <c r="F13" s="16"/>
      <c r="G13" s="16"/>
      <c r="H13" s="16"/>
      <c r="I13" s="16"/>
      <c r="J13" s="16"/>
    </row>
    <row r="14" spans="1:10" ht="34.5" customHeight="1">
      <c r="A14" s="27" t="s">
        <v>181</v>
      </c>
      <c r="B14" s="11">
        <v>3020</v>
      </c>
      <c r="C14" s="16"/>
      <c r="D14" s="16"/>
      <c r="E14" s="16"/>
      <c r="F14" s="16"/>
      <c r="G14" s="16"/>
      <c r="H14" s="16"/>
      <c r="I14" s="16"/>
      <c r="J14" s="16"/>
    </row>
    <row r="15" spans="1:10" ht="42.75" customHeight="1">
      <c r="A15" s="27" t="s">
        <v>182</v>
      </c>
      <c r="B15" s="11">
        <v>3030</v>
      </c>
      <c r="C15" s="16"/>
      <c r="D15" s="16"/>
      <c r="E15" s="16"/>
      <c r="F15" s="16"/>
      <c r="G15" s="16"/>
      <c r="H15" s="16"/>
      <c r="I15" s="16"/>
      <c r="J15" s="16"/>
    </row>
    <row r="16" spans="1:10" ht="42.75" customHeight="1">
      <c r="A16" s="65" t="s">
        <v>183</v>
      </c>
      <c r="B16" s="11">
        <v>3040</v>
      </c>
      <c r="C16" s="16"/>
      <c r="D16" s="16"/>
      <c r="E16" s="16"/>
      <c r="F16" s="16"/>
      <c r="G16" s="16"/>
      <c r="H16" s="16"/>
      <c r="I16" s="16"/>
      <c r="J16" s="16"/>
    </row>
    <row r="17" spans="1:10" ht="38.25" customHeight="1">
      <c r="A17" s="27" t="s">
        <v>184</v>
      </c>
      <c r="B17" s="11">
        <v>3050</v>
      </c>
      <c r="C17" s="16"/>
      <c r="D17" s="16"/>
      <c r="E17" s="16"/>
      <c r="F17" s="16"/>
      <c r="G17" s="16"/>
      <c r="H17" s="16"/>
      <c r="I17" s="16"/>
      <c r="J17" s="16"/>
    </row>
    <row r="18" spans="1:10" ht="42" customHeight="1">
      <c r="A18" s="27" t="s">
        <v>185</v>
      </c>
      <c r="B18" s="11">
        <v>3060</v>
      </c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65" t="s">
        <v>186</v>
      </c>
      <c r="B19" s="11">
        <v>3070</v>
      </c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65" t="s">
        <v>187</v>
      </c>
      <c r="B20" s="11"/>
      <c r="C20" s="16"/>
      <c r="D20" s="16"/>
      <c r="E20" s="16"/>
      <c r="F20" s="16"/>
      <c r="G20" s="16"/>
      <c r="H20" s="16"/>
      <c r="I20" s="16"/>
      <c r="J20" s="16"/>
    </row>
    <row r="21" spans="1:10" ht="19.5" customHeight="1">
      <c r="A21" s="83" t="s">
        <v>188</v>
      </c>
      <c r="B21" s="11">
        <v>3071</v>
      </c>
      <c r="C21" s="16">
        <v>4604</v>
      </c>
      <c r="D21" s="16">
        <f>'1_Фінансовий результат'!D12+'1_Фінансовий результат'!D13+'1_Фінансовий результат'!D14+'1_Фінансовий результат'!D17+'1_Фінансовий результат'!D18</f>
        <v>5299.6</v>
      </c>
      <c r="E21" s="16">
        <f>'1_Фінансовий результат'!E12+'1_Фінансовий результат'!E13+'1_Фінансовий результат'!E14+'1_Фінансовий результат'!E17+'1_Фінансовий результат'!E18</f>
        <v>6205.299999999999</v>
      </c>
      <c r="F21" s="16">
        <f>SUM(G21:J21)</f>
        <v>7294.8</v>
      </c>
      <c r="G21" s="16">
        <f>'1_Фінансовий результат'!G12+'1_Фінансовий результат'!G13+'1_Фінансовий результат'!G14+'1_Фінансовий результат'!G17+'1_Фінансовий результат'!G18</f>
        <v>1142.5</v>
      </c>
      <c r="H21" s="16">
        <f>'1_Фінансовий результат'!H12+'1_Фінансовий результат'!H13+'1_Фінансовий результат'!H14+'1_Фінансовий результат'!H17+'1_Фінансовий результат'!H18</f>
        <v>2220</v>
      </c>
      <c r="I21" s="16">
        <f>'1_Фінансовий результат'!I12+'1_Фінансовий результат'!I13+'1_Фінансовий результат'!I14+'1_Фінансовий результат'!I17+'1_Фінансовий результат'!I18</f>
        <v>2123</v>
      </c>
      <c r="J21" s="16">
        <f>'1_Фінансовий результат'!J12+'1_Фінансовий результат'!J13+'1_Фінансовий результат'!J14+'1_Фінансовий результат'!J17+'1_Фінансовий результат'!J18</f>
        <v>1809.3</v>
      </c>
    </row>
    <row r="22" spans="1:10" ht="19.5" customHeight="1">
      <c r="A22" s="83" t="s">
        <v>189</v>
      </c>
      <c r="B22" s="11">
        <v>3072</v>
      </c>
      <c r="C22" s="16">
        <v>499</v>
      </c>
      <c r="D22" s="16">
        <f>ROUND(('1_Фінансовий результат'!D33+'1_Фінансовий результат'!D34+'1_Фінансовий результат'!D36)*120/100,1)</f>
        <v>235</v>
      </c>
      <c r="E22" s="16">
        <f>ROUND(('1_Фінансовий результат'!E33+'1_Фінансовий результат'!E34+'1_Фінансовий результат'!E36)*120/100,1)</f>
        <v>282</v>
      </c>
      <c r="F22" s="16">
        <f aca="true" t="shared" si="0" ref="F22:F29">SUM(G22:J22)</f>
        <v>192.4</v>
      </c>
      <c r="G22" s="16">
        <f>ROUND(('1_Фінансовий результат'!G33+'1_Фінансовий результат'!G34+'1_Фінансовий результат'!G36)*120/100,1)</f>
        <v>19</v>
      </c>
      <c r="H22" s="16">
        <f>ROUND(('1_Фінансовий результат'!H33+'1_Фінансовий результат'!H34+'1_Фінансовий результат'!H36)*120/100,1)</f>
        <v>79</v>
      </c>
      <c r="I22" s="16">
        <f>ROUND(('1_Фінансовий результат'!I33+'1_Фінансовий результат'!I34+'1_Фінансовий результат'!I36)*120/100,1)</f>
        <v>79</v>
      </c>
      <c r="J22" s="16">
        <f>ROUND(('1_Фінансовий результат'!J33+'1_Фінансовий результат'!J34+'1_Фінансовий результат'!J36)*120/100,1)</f>
        <v>15.4</v>
      </c>
    </row>
    <row r="23" spans="1:10" ht="19.5" customHeight="1">
      <c r="A23" s="65" t="s">
        <v>190</v>
      </c>
      <c r="B23" s="11"/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83" t="s">
        <v>191</v>
      </c>
      <c r="B24" s="11">
        <v>3073</v>
      </c>
      <c r="C24" s="16">
        <v>1801.3</v>
      </c>
      <c r="D24" s="16">
        <f>1824.7+4+1.4</f>
        <v>1830.1000000000001</v>
      </c>
      <c r="E24" s="16">
        <f>2159.2-23.1+215.2-4</f>
        <v>2347.2999999999997</v>
      </c>
      <c r="F24" s="16">
        <f t="shared" si="0"/>
        <v>2479.1</v>
      </c>
      <c r="G24" s="16">
        <v>58.5</v>
      </c>
      <c r="H24" s="16">
        <v>1196</v>
      </c>
      <c r="I24" s="16">
        <v>1084.6</v>
      </c>
      <c r="J24" s="16">
        <v>140</v>
      </c>
    </row>
    <row r="25" spans="1:10" ht="19.5" customHeight="1">
      <c r="A25" s="83" t="s">
        <v>192</v>
      </c>
      <c r="B25" s="11">
        <v>3074</v>
      </c>
      <c r="C25" s="16">
        <v>2242</v>
      </c>
      <c r="D25" s="16">
        <f>'1_Фінансовий результат'!D91</f>
        <v>2749</v>
      </c>
      <c r="E25" s="16">
        <f>'1_Фінансовий результат'!E91</f>
        <v>3160</v>
      </c>
      <c r="F25" s="16">
        <f t="shared" si="0"/>
        <v>4107.200000000001</v>
      </c>
      <c r="G25" s="16">
        <f>'1_Фінансовий результат'!G91</f>
        <v>904.1</v>
      </c>
      <c r="H25" s="16">
        <f>'1_Фінансовий результат'!H91</f>
        <v>904.1</v>
      </c>
      <c r="I25" s="16">
        <f>'1_Фінансовий результат'!I91</f>
        <v>904.1</v>
      </c>
      <c r="J25" s="16">
        <f>'1_Фінансовий результат'!J91</f>
        <v>1394.9</v>
      </c>
    </row>
    <row r="26" spans="1:10" ht="19.5" customHeight="1">
      <c r="A26" s="83" t="s">
        <v>141</v>
      </c>
      <c r="B26" s="11">
        <v>3075</v>
      </c>
      <c r="C26" s="16">
        <v>978</v>
      </c>
      <c r="D26" s="16">
        <f>'1_Фінансовий результат'!D92</f>
        <v>852</v>
      </c>
      <c r="E26" s="16">
        <f>'1_Фінансовий результат'!E92</f>
        <v>976</v>
      </c>
      <c r="F26" s="16">
        <f t="shared" si="0"/>
        <v>900.9000000000001</v>
      </c>
      <c r="G26" s="16">
        <f>'1_Фінансовий результат'!G92</f>
        <v>198.9</v>
      </c>
      <c r="H26" s="16">
        <f>'1_Фінансовий результат'!H92</f>
        <v>198.9</v>
      </c>
      <c r="I26" s="16">
        <f>'1_Фінансовий результат'!I92</f>
        <v>198.9</v>
      </c>
      <c r="J26" s="16">
        <f>'1_Фінансовий результат'!J92</f>
        <v>304.20000000000005</v>
      </c>
    </row>
    <row r="27" spans="1:10" ht="19.5" customHeight="1">
      <c r="A27" s="83" t="s">
        <v>193</v>
      </c>
      <c r="B27" s="11">
        <v>3076</v>
      </c>
      <c r="C27" s="16"/>
      <c r="D27" s="16"/>
      <c r="E27" s="16"/>
      <c r="F27" s="16"/>
      <c r="G27" s="16"/>
      <c r="H27" s="16"/>
      <c r="I27" s="16"/>
      <c r="J27" s="16"/>
    </row>
    <row r="28" spans="1:10" ht="36" customHeight="1">
      <c r="A28" s="83" t="s">
        <v>194</v>
      </c>
      <c r="B28" s="11">
        <v>3077</v>
      </c>
      <c r="C28" s="16">
        <f>'2_ Розрахунки з бюджетом'!C22</f>
        <v>67.7</v>
      </c>
      <c r="D28" s="16">
        <f>'2_ Розрахунки з бюджетом'!D22</f>
        <v>72</v>
      </c>
      <c r="E28" s="16">
        <f>'2_ Розрахунки з бюджетом'!E22</f>
        <v>149.6</v>
      </c>
      <c r="F28" s="16">
        <f t="shared" si="0"/>
        <v>290</v>
      </c>
      <c r="G28" s="16">
        <f>'2_ Розрахунки з бюджетом'!G22</f>
        <v>13</v>
      </c>
      <c r="H28" s="16">
        <f>'2_ Розрахунки з бюджетом'!H22</f>
        <v>137</v>
      </c>
      <c r="I28" s="16">
        <f>'2_ Розрахунки з бюджетом'!I22</f>
        <v>121</v>
      </c>
      <c r="J28" s="16">
        <f>'2_ Розрахунки з бюджетом'!J22</f>
        <v>19</v>
      </c>
    </row>
    <row r="29" spans="1:10" ht="41.25" customHeight="1">
      <c r="A29" s="83" t="s">
        <v>195</v>
      </c>
      <c r="B29" s="11">
        <v>3078</v>
      </c>
      <c r="C29" s="16">
        <v>14</v>
      </c>
      <c r="D29" s="16">
        <f>'2_ Розрахунки з бюджетом'!D33</f>
        <v>31.5</v>
      </c>
      <c r="E29" s="16">
        <f>'2_ Розрахунки з бюджетом'!E33</f>
        <v>44.7</v>
      </c>
      <c r="F29" s="16">
        <f t="shared" si="0"/>
        <v>49.1</v>
      </c>
      <c r="G29" s="16">
        <f>'2_ Розрахунки з бюджетом'!G33</f>
        <v>11.5</v>
      </c>
      <c r="H29" s="16">
        <f>'2_ Розрахунки з бюджетом'!H33</f>
        <v>11.5</v>
      </c>
      <c r="I29" s="16">
        <f>'2_ Розрахунки з бюджетом'!I33</f>
        <v>11.5</v>
      </c>
      <c r="J29" s="16">
        <f>'2_ Розрахунки з бюджетом'!J33</f>
        <v>14.6</v>
      </c>
    </row>
    <row r="30" spans="1:10" ht="19.5" customHeight="1">
      <c r="A30" s="27" t="s">
        <v>196</v>
      </c>
      <c r="B30" s="11">
        <v>3080</v>
      </c>
      <c r="C30" s="16"/>
      <c r="D30" s="16"/>
      <c r="E30" s="16"/>
      <c r="F30" s="16"/>
      <c r="G30" s="16"/>
      <c r="H30" s="16"/>
      <c r="I30" s="16"/>
      <c r="J30" s="16"/>
    </row>
    <row r="31" spans="1:10" ht="19.5" customHeight="1">
      <c r="A31" s="40" t="s">
        <v>197</v>
      </c>
      <c r="B31" s="11">
        <v>3090</v>
      </c>
      <c r="C31" s="16">
        <f>C21+C22-C24-C25-C26-C27-C30-C28-C29</f>
        <v>-1.8474111129762605E-13</v>
      </c>
      <c r="D31" s="16">
        <f>D21+D22-D24-D25-D26-D27-D30-D28-D29</f>
        <v>0</v>
      </c>
      <c r="E31" s="16">
        <f aca="true" t="shared" si="1" ref="E31:J31">E21+E22-E24-E25-E26-E27-E30</f>
        <v>4</v>
      </c>
      <c r="F31" s="16">
        <f t="shared" si="1"/>
        <v>-4.547473508864641E-13</v>
      </c>
      <c r="G31" s="16">
        <f t="shared" si="1"/>
        <v>-2.842170943040401E-14</v>
      </c>
      <c r="H31" s="16">
        <f t="shared" si="1"/>
        <v>-2.842170943040401E-14</v>
      </c>
      <c r="I31" s="16">
        <f t="shared" si="1"/>
        <v>14.400000000000063</v>
      </c>
      <c r="J31" s="16">
        <f t="shared" si="1"/>
        <v>-14.400000000000091</v>
      </c>
    </row>
    <row r="32" spans="1:10" ht="33.75" customHeight="1">
      <c r="A32" s="204" t="s">
        <v>198</v>
      </c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19.5" customHeight="1">
      <c r="A33" s="65" t="s">
        <v>187</v>
      </c>
      <c r="B33" s="11"/>
      <c r="C33" s="16"/>
      <c r="D33" s="16"/>
      <c r="E33" s="16"/>
      <c r="F33" s="16"/>
      <c r="G33" s="16"/>
      <c r="H33" s="16"/>
      <c r="I33" s="16"/>
      <c r="J33" s="16"/>
    </row>
    <row r="34" spans="1:10" ht="19.5" customHeight="1">
      <c r="A34" s="45" t="s">
        <v>199</v>
      </c>
      <c r="B34" s="11">
        <v>3200</v>
      </c>
      <c r="C34" s="84"/>
      <c r="D34" s="84"/>
      <c r="E34" s="84"/>
      <c r="F34" s="84"/>
      <c r="G34" s="84"/>
      <c r="H34" s="84"/>
      <c r="I34" s="84"/>
      <c r="J34" s="84"/>
    </row>
    <row r="35" spans="1:10" ht="19.5" customHeight="1">
      <c r="A35" s="45" t="s">
        <v>200</v>
      </c>
      <c r="B35" s="11">
        <v>3210</v>
      </c>
      <c r="C35" s="84"/>
      <c r="D35" s="84"/>
      <c r="E35" s="84"/>
      <c r="F35" s="84"/>
      <c r="G35" s="84"/>
      <c r="H35" s="84"/>
      <c r="I35" s="84"/>
      <c r="J35" s="84"/>
    </row>
    <row r="36" spans="1:10" ht="19.5" customHeight="1">
      <c r="A36" s="45" t="s">
        <v>201</v>
      </c>
      <c r="B36" s="11">
        <v>3220</v>
      </c>
      <c r="C36" s="84"/>
      <c r="D36" s="84"/>
      <c r="E36" s="84"/>
      <c r="F36" s="84"/>
      <c r="G36" s="84"/>
      <c r="H36" s="84"/>
      <c r="I36" s="84"/>
      <c r="J36" s="84"/>
    </row>
    <row r="37" spans="1:10" ht="19.5" customHeight="1">
      <c r="A37" s="27" t="s">
        <v>202</v>
      </c>
      <c r="B37" s="11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45" t="s">
        <v>203</v>
      </c>
      <c r="B38" s="11">
        <v>3230</v>
      </c>
      <c r="C38" s="84"/>
      <c r="D38" s="84"/>
      <c r="E38" s="84"/>
      <c r="F38" s="84"/>
      <c r="G38" s="84"/>
      <c r="H38" s="84"/>
      <c r="I38" s="84"/>
      <c r="J38" s="84"/>
    </row>
    <row r="39" spans="1:10" ht="19.5" customHeight="1">
      <c r="A39" s="45" t="s">
        <v>204</v>
      </c>
      <c r="B39" s="11">
        <v>3240</v>
      </c>
      <c r="C39" s="84"/>
      <c r="D39" s="84"/>
      <c r="E39" s="84"/>
      <c r="F39" s="84"/>
      <c r="G39" s="84"/>
      <c r="H39" s="84"/>
      <c r="I39" s="84"/>
      <c r="J39" s="84"/>
    </row>
    <row r="40" spans="1:10" ht="19.5" customHeight="1">
      <c r="A40" s="27" t="s">
        <v>205</v>
      </c>
      <c r="B40" s="11">
        <v>3250</v>
      </c>
      <c r="C40" s="84"/>
      <c r="D40" s="84"/>
      <c r="E40" s="84"/>
      <c r="F40" s="84"/>
      <c r="G40" s="84"/>
      <c r="H40" s="84"/>
      <c r="I40" s="84"/>
      <c r="J40" s="84"/>
    </row>
    <row r="41" spans="1:10" ht="36" customHeight="1">
      <c r="A41" s="45" t="s">
        <v>206</v>
      </c>
      <c r="B41" s="11">
        <v>3260</v>
      </c>
      <c r="C41" s="84">
        <v>372.4</v>
      </c>
      <c r="D41" s="84">
        <f>'4_ Кап_ інвестиції'!D9</f>
        <v>2984.6000000000004</v>
      </c>
      <c r="E41" s="84">
        <f>'4_ Кап_ інвестиції'!E9</f>
        <v>2052.6</v>
      </c>
      <c r="F41" s="84">
        <f>SUM(G41:J41)</f>
        <v>18132</v>
      </c>
      <c r="G41" s="84">
        <f>G43+G47</f>
        <v>0</v>
      </c>
      <c r="H41" s="84">
        <f>H43+H47</f>
        <v>9066</v>
      </c>
      <c r="I41" s="84">
        <f>I43+I47</f>
        <v>9066</v>
      </c>
      <c r="J41" s="84">
        <f>J43+J47</f>
        <v>0</v>
      </c>
    </row>
    <row r="42" spans="1:10" ht="19.5" customHeight="1">
      <c r="A42" s="65" t="s">
        <v>207</v>
      </c>
      <c r="B42" s="11"/>
      <c r="C42" s="16"/>
      <c r="D42" s="16"/>
      <c r="E42" s="16"/>
      <c r="F42" s="84">
        <f aca="true" t="shared" si="2" ref="F42:F47">SUM(G42:J42)</f>
        <v>0</v>
      </c>
      <c r="G42" s="16"/>
      <c r="H42" s="16"/>
      <c r="I42" s="16"/>
      <c r="J42" s="16"/>
    </row>
    <row r="43" spans="1:10" ht="38.25" customHeight="1">
      <c r="A43" s="45" t="s">
        <v>208</v>
      </c>
      <c r="B43" s="11">
        <v>3270</v>
      </c>
      <c r="C43" s="84">
        <v>209</v>
      </c>
      <c r="D43" s="84">
        <f>'4_ Кап_ інвестиції'!D11</f>
        <v>692.8</v>
      </c>
      <c r="E43" s="84">
        <f>'4_ Кап_ інвестиції'!E11</f>
        <v>692.8</v>
      </c>
      <c r="F43" s="84">
        <f t="shared" si="2"/>
        <v>480</v>
      </c>
      <c r="G43" s="84">
        <f>'4_ Кап_ інвестиції'!G11</f>
        <v>0</v>
      </c>
      <c r="H43" s="84">
        <f>'4_ Кап_ інвестиції'!H11</f>
        <v>240</v>
      </c>
      <c r="I43" s="84">
        <f>'4_ Кап_ інвестиції'!I11</f>
        <v>240</v>
      </c>
      <c r="J43" s="84">
        <f>'4_ Кап_ інвестиції'!J11</f>
        <v>0</v>
      </c>
    </row>
    <row r="44" spans="1:10" ht="19.5" customHeight="1">
      <c r="A44" s="45" t="s">
        <v>209</v>
      </c>
      <c r="B44" s="11">
        <v>3280</v>
      </c>
      <c r="C44" s="84"/>
      <c r="D44" s="84"/>
      <c r="E44" s="84"/>
      <c r="F44" s="84">
        <f t="shared" si="2"/>
        <v>0</v>
      </c>
      <c r="G44" s="84"/>
      <c r="H44" s="84"/>
      <c r="I44" s="84"/>
      <c r="J44" s="84"/>
    </row>
    <row r="45" spans="1:10" ht="36" customHeight="1">
      <c r="A45" s="45" t="s">
        <v>210</v>
      </c>
      <c r="B45" s="11">
        <v>3290</v>
      </c>
      <c r="C45" s="84"/>
      <c r="D45" s="84"/>
      <c r="E45" s="84"/>
      <c r="F45" s="84">
        <f t="shared" si="2"/>
        <v>0</v>
      </c>
      <c r="G45" s="84"/>
      <c r="H45" s="84"/>
      <c r="I45" s="84"/>
      <c r="J45" s="84"/>
    </row>
    <row r="46" spans="1:10" ht="19.5" customHeight="1">
      <c r="A46" s="45" t="s">
        <v>211</v>
      </c>
      <c r="B46" s="11">
        <v>3300</v>
      </c>
      <c r="C46" s="85"/>
      <c r="D46" s="85"/>
      <c r="E46" s="85"/>
      <c r="F46" s="84">
        <f t="shared" si="2"/>
        <v>0</v>
      </c>
      <c r="G46" s="84"/>
      <c r="H46" s="84"/>
      <c r="I46" s="84"/>
      <c r="J46" s="84"/>
    </row>
    <row r="47" spans="1:10" ht="38.25" customHeight="1">
      <c r="A47" s="45" t="s">
        <v>212</v>
      </c>
      <c r="B47" s="11">
        <v>3310</v>
      </c>
      <c r="C47" s="84">
        <v>163.4</v>
      </c>
      <c r="D47" s="84">
        <f>D41-D43</f>
        <v>2291.8</v>
      </c>
      <c r="E47" s="84">
        <f>E41-E43</f>
        <v>1359.8</v>
      </c>
      <c r="F47" s="84">
        <f t="shared" si="2"/>
        <v>17652</v>
      </c>
      <c r="G47" s="84">
        <f>'4_ Кап_ інвестиції'!G9-'4_ Кап_ інвестиції'!G11</f>
        <v>0</v>
      </c>
      <c r="H47" s="84">
        <f>'4_ Кап_ інвестиції'!H9-'4_ Кап_ інвестиції'!H11</f>
        <v>8826</v>
      </c>
      <c r="I47" s="84">
        <f>'4_ Кап_ інвестиції'!I9-'4_ Кап_ інвестиції'!I11</f>
        <v>8826</v>
      </c>
      <c r="J47" s="84">
        <f>'4_ Кап_ інвестиції'!J9-'4_ Кап_ інвестиції'!J11</f>
        <v>0</v>
      </c>
    </row>
    <row r="48" spans="1:10" ht="19.5" customHeight="1">
      <c r="A48" s="65" t="s">
        <v>213</v>
      </c>
      <c r="B48" s="11">
        <v>3320</v>
      </c>
      <c r="C48" s="84">
        <f>C41-C43-C47</f>
        <v>0</v>
      </c>
      <c r="D48" s="84">
        <f aca="true" t="shared" si="3" ref="D48:J48">D41-D43-D47</f>
        <v>0</v>
      </c>
      <c r="E48" s="84">
        <f t="shared" si="3"/>
        <v>0</v>
      </c>
      <c r="F48" s="84">
        <f t="shared" si="3"/>
        <v>0</v>
      </c>
      <c r="G48" s="84">
        <f t="shared" si="3"/>
        <v>0</v>
      </c>
      <c r="H48" s="84">
        <f t="shared" si="3"/>
        <v>0</v>
      </c>
      <c r="I48" s="84">
        <f t="shared" si="3"/>
        <v>0</v>
      </c>
      <c r="J48" s="84">
        <f t="shared" si="3"/>
        <v>0</v>
      </c>
    </row>
    <row r="49" spans="1:10" ht="36.75" customHeight="1">
      <c r="A49" s="204" t="s">
        <v>214</v>
      </c>
      <c r="B49" s="204"/>
      <c r="C49" s="204"/>
      <c r="D49" s="204"/>
      <c r="E49" s="204"/>
      <c r="F49" s="204"/>
      <c r="G49" s="204"/>
      <c r="H49" s="204"/>
      <c r="I49" s="204"/>
      <c r="J49" s="204"/>
    </row>
    <row r="50" spans="1:10" ht="19.5" customHeight="1">
      <c r="A50" s="65" t="s">
        <v>215</v>
      </c>
      <c r="B50" s="11"/>
      <c r="C50" s="82"/>
      <c r="D50" s="82"/>
      <c r="E50" s="82"/>
      <c r="F50" s="82"/>
      <c r="G50" s="82"/>
      <c r="H50" s="82"/>
      <c r="I50" s="82"/>
      <c r="J50" s="82"/>
    </row>
    <row r="51" spans="1:10" ht="19.5" customHeight="1">
      <c r="A51" s="27" t="s">
        <v>216</v>
      </c>
      <c r="B51" s="11">
        <v>3400</v>
      </c>
      <c r="C51" s="16"/>
      <c r="D51" s="16"/>
      <c r="E51" s="16"/>
      <c r="F51" s="16"/>
      <c r="G51" s="16"/>
      <c r="H51" s="16"/>
      <c r="I51" s="16"/>
      <c r="J51" s="16"/>
    </row>
    <row r="52" spans="1:10" ht="33.75" customHeight="1">
      <c r="A52" s="45" t="s">
        <v>217</v>
      </c>
      <c r="B52" s="10"/>
      <c r="C52" s="82"/>
      <c r="D52" s="82"/>
      <c r="E52" s="82"/>
      <c r="F52" s="82"/>
      <c r="G52" s="82"/>
      <c r="H52" s="82"/>
      <c r="I52" s="82"/>
      <c r="J52" s="82"/>
    </row>
    <row r="53" spans="1:10" ht="19.5" customHeight="1">
      <c r="A53" s="45" t="s">
        <v>218</v>
      </c>
      <c r="B53" s="11">
        <v>3410</v>
      </c>
      <c r="C53" s="16"/>
      <c r="D53" s="16"/>
      <c r="E53" s="16"/>
      <c r="F53" s="16"/>
      <c r="G53" s="16"/>
      <c r="H53" s="16"/>
      <c r="I53" s="16"/>
      <c r="J53" s="16"/>
    </row>
    <row r="54" spans="1:10" ht="19.5" customHeight="1">
      <c r="A54" s="45" t="s">
        <v>219</v>
      </c>
      <c r="B54" s="11">
        <v>3420</v>
      </c>
      <c r="C54" s="16"/>
      <c r="D54" s="16"/>
      <c r="E54" s="16"/>
      <c r="F54" s="16"/>
      <c r="G54" s="16"/>
      <c r="H54" s="16"/>
      <c r="I54" s="16"/>
      <c r="J54" s="16"/>
    </row>
    <row r="55" spans="1:10" ht="19.5" customHeight="1">
      <c r="A55" s="45" t="s">
        <v>220</v>
      </c>
      <c r="B55" s="11">
        <v>3430</v>
      </c>
      <c r="C55" s="16"/>
      <c r="D55" s="16"/>
      <c r="E55" s="16"/>
      <c r="F55" s="16"/>
      <c r="G55" s="16"/>
      <c r="H55" s="16"/>
      <c r="I55" s="16"/>
      <c r="J55" s="16"/>
    </row>
    <row r="56" spans="1:10" ht="31.5" customHeight="1">
      <c r="A56" s="45" t="s">
        <v>221</v>
      </c>
      <c r="B56" s="11"/>
      <c r="C56" s="82"/>
      <c r="D56" s="82"/>
      <c r="E56" s="82"/>
      <c r="F56" s="82"/>
      <c r="G56" s="82"/>
      <c r="H56" s="82"/>
      <c r="I56" s="82"/>
      <c r="J56" s="82"/>
    </row>
    <row r="57" spans="1:10" ht="19.5" customHeight="1">
      <c r="A57" s="45" t="s">
        <v>218</v>
      </c>
      <c r="B57" s="11">
        <v>3440</v>
      </c>
      <c r="C57" s="16"/>
      <c r="D57" s="16"/>
      <c r="E57" s="16"/>
      <c r="F57" s="16"/>
      <c r="G57" s="16"/>
      <c r="H57" s="16"/>
      <c r="I57" s="16"/>
      <c r="J57" s="16"/>
    </row>
    <row r="58" spans="1:10" ht="19.5" customHeight="1">
      <c r="A58" s="45" t="s">
        <v>219</v>
      </c>
      <c r="B58" s="11">
        <v>3450</v>
      </c>
      <c r="C58" s="16"/>
      <c r="D58" s="16"/>
      <c r="E58" s="16"/>
      <c r="F58" s="16"/>
      <c r="G58" s="16"/>
      <c r="H58" s="16"/>
      <c r="I58" s="16"/>
      <c r="J58" s="16"/>
    </row>
    <row r="59" spans="1:10" ht="19.5" customHeight="1">
      <c r="A59" s="45" t="s">
        <v>220</v>
      </c>
      <c r="B59" s="11">
        <v>3460</v>
      </c>
      <c r="C59" s="16"/>
      <c r="D59" s="16"/>
      <c r="E59" s="16"/>
      <c r="F59" s="16"/>
      <c r="G59" s="16"/>
      <c r="H59" s="16"/>
      <c r="I59" s="16"/>
      <c r="J59" s="16"/>
    </row>
    <row r="60" spans="1:10" ht="19.5" customHeight="1">
      <c r="A60" s="45" t="s">
        <v>222</v>
      </c>
      <c r="B60" s="11">
        <v>3470</v>
      </c>
      <c r="C60" s="16"/>
      <c r="D60" s="16"/>
      <c r="E60" s="16"/>
      <c r="F60" s="16"/>
      <c r="G60" s="16"/>
      <c r="H60" s="16"/>
      <c r="I60" s="16"/>
      <c r="J60" s="16"/>
    </row>
    <row r="61" spans="1:10" ht="19.5" customHeight="1">
      <c r="A61" s="45" t="s">
        <v>223</v>
      </c>
      <c r="B61" s="11">
        <v>3480</v>
      </c>
      <c r="C61" s="16"/>
      <c r="D61" s="16"/>
      <c r="E61" s="16"/>
      <c r="F61" s="16"/>
      <c r="G61" s="16"/>
      <c r="H61" s="16"/>
      <c r="I61" s="16"/>
      <c r="J61" s="16"/>
    </row>
    <row r="62" spans="1:10" ht="19.5" customHeight="1">
      <c r="A62" s="65" t="s">
        <v>207</v>
      </c>
      <c r="B62" s="11"/>
      <c r="C62" s="82"/>
      <c r="D62" s="82"/>
      <c r="E62" s="82"/>
      <c r="F62" s="82"/>
      <c r="G62" s="82"/>
      <c r="H62" s="82"/>
      <c r="I62" s="82"/>
      <c r="J62" s="82"/>
    </row>
    <row r="63" spans="1:10" ht="39.75" customHeight="1">
      <c r="A63" s="45" t="s">
        <v>224</v>
      </c>
      <c r="B63" s="11">
        <v>3490</v>
      </c>
      <c r="C63" s="16"/>
      <c r="D63" s="16"/>
      <c r="E63" s="16"/>
      <c r="F63" s="16"/>
      <c r="G63" s="16"/>
      <c r="H63" s="16"/>
      <c r="I63" s="16"/>
      <c r="J63" s="16"/>
    </row>
    <row r="64" spans="1:10" ht="19.5" customHeight="1">
      <c r="A64" s="45" t="s">
        <v>225</v>
      </c>
      <c r="B64" s="11">
        <v>3500</v>
      </c>
      <c r="C64" s="16"/>
      <c r="D64" s="16"/>
      <c r="E64" s="16"/>
      <c r="F64" s="16"/>
      <c r="G64" s="16"/>
      <c r="H64" s="16"/>
      <c r="I64" s="16"/>
      <c r="J64" s="16"/>
    </row>
    <row r="65" spans="1:10" ht="34.5" customHeight="1">
      <c r="A65" s="45" t="s">
        <v>226</v>
      </c>
      <c r="B65" s="11"/>
      <c r="C65" s="82"/>
      <c r="D65" s="82"/>
      <c r="E65" s="82"/>
      <c r="F65" s="82"/>
      <c r="G65" s="82"/>
      <c r="H65" s="82"/>
      <c r="I65" s="82"/>
      <c r="J65" s="82"/>
    </row>
    <row r="66" spans="1:10" ht="19.5" customHeight="1">
      <c r="A66" s="45" t="s">
        <v>218</v>
      </c>
      <c r="B66" s="11">
        <v>3510</v>
      </c>
      <c r="C66" s="16"/>
      <c r="D66" s="16"/>
      <c r="E66" s="16"/>
      <c r="F66" s="16"/>
      <c r="G66" s="16"/>
      <c r="H66" s="16"/>
      <c r="I66" s="16"/>
      <c r="J66" s="16"/>
    </row>
    <row r="67" spans="1:10" ht="19.5" customHeight="1">
      <c r="A67" s="45" t="s">
        <v>219</v>
      </c>
      <c r="B67" s="11">
        <v>3520</v>
      </c>
      <c r="C67" s="16"/>
      <c r="D67" s="16"/>
      <c r="E67" s="16"/>
      <c r="F67" s="16"/>
      <c r="G67" s="16"/>
      <c r="H67" s="16"/>
      <c r="I67" s="16"/>
      <c r="J67" s="16"/>
    </row>
    <row r="68" spans="1:10" ht="19.5" customHeight="1">
      <c r="A68" s="45" t="s">
        <v>220</v>
      </c>
      <c r="B68" s="11">
        <v>3530</v>
      </c>
      <c r="C68" s="16"/>
      <c r="D68" s="16"/>
      <c r="E68" s="16"/>
      <c r="F68" s="16"/>
      <c r="G68" s="16"/>
      <c r="H68" s="16"/>
      <c r="I68" s="16"/>
      <c r="J68" s="16"/>
    </row>
    <row r="69" spans="1:10" ht="34.5" customHeight="1">
      <c r="A69" s="45" t="s">
        <v>227</v>
      </c>
      <c r="B69" s="11"/>
      <c r="C69" s="82"/>
      <c r="D69" s="82"/>
      <c r="E69" s="82"/>
      <c r="F69" s="82"/>
      <c r="G69" s="82"/>
      <c r="H69" s="82"/>
      <c r="I69" s="82"/>
      <c r="J69" s="82"/>
    </row>
    <row r="70" spans="1:10" ht="19.5" customHeight="1">
      <c r="A70" s="45" t="s">
        <v>218</v>
      </c>
      <c r="B70" s="11">
        <v>3540</v>
      </c>
      <c r="C70" s="16"/>
      <c r="D70" s="16"/>
      <c r="E70" s="16"/>
      <c r="F70" s="16"/>
      <c r="G70" s="16"/>
      <c r="H70" s="16"/>
      <c r="I70" s="16"/>
      <c r="J70" s="16"/>
    </row>
    <row r="71" spans="1:10" ht="19.5" customHeight="1">
      <c r="A71" s="45" t="s">
        <v>219</v>
      </c>
      <c r="B71" s="11">
        <v>3550</v>
      </c>
      <c r="C71" s="16"/>
      <c r="D71" s="16"/>
      <c r="E71" s="16"/>
      <c r="F71" s="16"/>
      <c r="G71" s="16"/>
      <c r="H71" s="16"/>
      <c r="I71" s="16"/>
      <c r="J71" s="16"/>
    </row>
    <row r="72" spans="1:10" ht="19.5" customHeight="1">
      <c r="A72" s="45" t="s">
        <v>220</v>
      </c>
      <c r="B72" s="11">
        <v>3560</v>
      </c>
      <c r="C72" s="16"/>
      <c r="D72" s="16"/>
      <c r="E72" s="16"/>
      <c r="F72" s="16"/>
      <c r="G72" s="16"/>
      <c r="H72" s="16"/>
      <c r="I72" s="16"/>
      <c r="J72" s="16"/>
    </row>
    <row r="73" spans="1:10" ht="19.5" customHeight="1">
      <c r="A73" s="45" t="s">
        <v>228</v>
      </c>
      <c r="B73" s="11">
        <v>3570</v>
      </c>
      <c r="C73" s="16"/>
      <c r="D73" s="16"/>
      <c r="E73" s="16"/>
      <c r="F73" s="16"/>
      <c r="G73" s="16"/>
      <c r="H73" s="16"/>
      <c r="I73" s="16"/>
      <c r="J73" s="16"/>
    </row>
    <row r="74" spans="1:10" ht="19.5" customHeight="1">
      <c r="A74" s="65" t="s">
        <v>229</v>
      </c>
      <c r="B74" s="11">
        <v>3580</v>
      </c>
      <c r="C74" s="16"/>
      <c r="D74" s="16"/>
      <c r="E74" s="16"/>
      <c r="F74" s="16"/>
      <c r="G74" s="16"/>
      <c r="H74" s="16"/>
      <c r="I74" s="16"/>
      <c r="J74" s="16"/>
    </row>
    <row r="75" spans="1:10" s="86" customFormat="1" ht="19.5" customHeight="1">
      <c r="A75" s="45" t="s">
        <v>230</v>
      </c>
      <c r="B75" s="11"/>
      <c r="C75" s="82"/>
      <c r="D75" s="82"/>
      <c r="E75" s="82"/>
      <c r="F75" s="82"/>
      <c r="G75" s="82"/>
      <c r="H75" s="82"/>
      <c r="I75" s="82"/>
      <c r="J75" s="82"/>
    </row>
    <row r="76" spans="1:10" s="87" customFormat="1" ht="19.5" customHeight="1">
      <c r="A76" s="47" t="s">
        <v>231</v>
      </c>
      <c r="B76" s="48">
        <v>3600</v>
      </c>
      <c r="C76" s="49"/>
      <c r="D76" s="49"/>
      <c r="E76" s="49"/>
      <c r="F76" s="49"/>
      <c r="G76" s="49"/>
      <c r="H76" s="49"/>
      <c r="I76" s="49"/>
      <c r="J76" s="49"/>
    </row>
    <row r="77" spans="1:10" s="86" customFormat="1" ht="19.5" customHeight="1">
      <c r="A77" s="26" t="s">
        <v>44</v>
      </c>
      <c r="B77" s="11">
        <v>3610</v>
      </c>
      <c r="C77" s="88"/>
      <c r="D77" s="88"/>
      <c r="E77" s="88"/>
      <c r="F77" s="88"/>
      <c r="G77" s="88"/>
      <c r="H77" s="88"/>
      <c r="I77" s="88"/>
      <c r="J77" s="88"/>
    </row>
    <row r="78" spans="1:10" s="87" customFormat="1" ht="19.5" customHeight="1">
      <c r="A78" s="47" t="s">
        <v>232</v>
      </c>
      <c r="B78" s="48">
        <v>3620</v>
      </c>
      <c r="C78" s="49">
        <f aca="true" t="shared" si="4" ref="C78:J78">C79+C76+C77</f>
        <v>-1.8474111129762605E-13</v>
      </c>
      <c r="D78" s="49">
        <f t="shared" si="4"/>
        <v>0</v>
      </c>
      <c r="E78" s="49">
        <f t="shared" si="4"/>
        <v>4</v>
      </c>
      <c r="F78" s="49">
        <f t="shared" si="4"/>
        <v>-4.547473508864641E-13</v>
      </c>
      <c r="G78" s="49">
        <f t="shared" si="4"/>
        <v>-2.842170943040401E-14</v>
      </c>
      <c r="H78" s="49">
        <f t="shared" si="4"/>
        <v>-2.842170943040401E-14</v>
      </c>
      <c r="I78" s="49">
        <f t="shared" si="4"/>
        <v>14.400000000000063</v>
      </c>
      <c r="J78" s="49">
        <f t="shared" si="4"/>
        <v>-14.400000000000091</v>
      </c>
    </row>
    <row r="79" spans="1:10" s="86" customFormat="1" ht="24" customHeight="1">
      <c r="A79" s="40" t="s">
        <v>233</v>
      </c>
      <c r="B79" s="18">
        <v>3630</v>
      </c>
      <c r="C79" s="19">
        <f aca="true" t="shared" si="5" ref="C79:J79">C31+C48+C74</f>
        <v>-1.8474111129762605E-13</v>
      </c>
      <c r="D79" s="19">
        <f t="shared" si="5"/>
        <v>0</v>
      </c>
      <c r="E79" s="19">
        <f t="shared" si="5"/>
        <v>4</v>
      </c>
      <c r="F79" s="19">
        <f t="shared" si="5"/>
        <v>-4.547473508864641E-13</v>
      </c>
      <c r="G79" s="19">
        <f t="shared" si="5"/>
        <v>-2.842170943040401E-14</v>
      </c>
      <c r="H79" s="19">
        <f t="shared" si="5"/>
        <v>-2.842170943040401E-14</v>
      </c>
      <c r="I79" s="19">
        <f t="shared" si="5"/>
        <v>14.400000000000063</v>
      </c>
      <c r="J79" s="19">
        <f t="shared" si="5"/>
        <v>-14.400000000000091</v>
      </c>
    </row>
    <row r="80" spans="1:10" s="86" customFormat="1" ht="19.5" customHeight="1">
      <c r="A80" s="36"/>
      <c r="B80" s="8"/>
      <c r="C80" s="89"/>
      <c r="D80" s="89"/>
      <c r="E80" s="89"/>
      <c r="F80" s="90"/>
      <c r="G80" s="91"/>
      <c r="H80" s="91"/>
      <c r="I80" s="91"/>
      <c r="J80" s="91"/>
    </row>
    <row r="81" spans="1:10" s="86" customFormat="1" ht="19.5" customHeight="1">
      <c r="A81" s="36"/>
      <c r="B81" s="8"/>
      <c r="C81" s="89"/>
      <c r="D81" s="89"/>
      <c r="E81" s="89"/>
      <c r="F81" s="90"/>
      <c r="G81" s="91"/>
      <c r="H81" s="91"/>
      <c r="I81" s="91"/>
      <c r="J81" s="91"/>
    </row>
    <row r="82" spans="1:10" s="1" customFormat="1" ht="19.5" customHeight="1">
      <c r="A82" s="33" t="s">
        <v>234</v>
      </c>
      <c r="B82" s="2"/>
      <c r="C82" s="196" t="s">
        <v>49</v>
      </c>
      <c r="D82" s="196"/>
      <c r="E82" s="196"/>
      <c r="F82" s="196"/>
      <c r="G82" s="35"/>
      <c r="H82" s="197" t="s">
        <v>348</v>
      </c>
      <c r="I82" s="197"/>
      <c r="J82" s="197"/>
    </row>
    <row r="83" spans="1:10" ht="19.5" customHeight="1">
      <c r="A83" s="7" t="s">
        <v>235</v>
      </c>
      <c r="B83" s="1"/>
      <c r="C83" s="190" t="s">
        <v>51</v>
      </c>
      <c r="D83" s="190"/>
      <c r="E83" s="190"/>
      <c r="F83" s="190"/>
      <c r="G83" s="9"/>
      <c r="H83" s="191" t="s">
        <v>52</v>
      </c>
      <c r="I83" s="191"/>
      <c r="J83" s="191"/>
    </row>
    <row r="84" spans="3:5" ht="18.75">
      <c r="C84" s="10"/>
      <c r="D84" s="10"/>
      <c r="E84" s="10"/>
    </row>
    <row r="85" spans="3:5" ht="18.75">
      <c r="C85" s="10"/>
      <c r="D85" s="10"/>
      <c r="E85" s="10"/>
    </row>
    <row r="86" spans="3:5" ht="18.75">
      <c r="C86" s="10"/>
      <c r="D86" s="10"/>
      <c r="E86" s="10"/>
    </row>
    <row r="87" spans="3:5" ht="18.75">
      <c r="C87" s="10"/>
      <c r="D87" s="10"/>
      <c r="E87" s="10"/>
    </row>
    <row r="88" spans="3:5" ht="18.75">
      <c r="C88" s="10"/>
      <c r="D88" s="10"/>
      <c r="E88" s="10"/>
    </row>
    <row r="89" spans="3:5" ht="18.75">
      <c r="C89" s="10"/>
      <c r="D89" s="10"/>
      <c r="E89" s="10"/>
    </row>
    <row r="90" spans="3:5" ht="18.75">
      <c r="C90" s="10"/>
      <c r="D90" s="10"/>
      <c r="E90" s="10"/>
    </row>
    <row r="91" spans="3:5" ht="18.75">
      <c r="C91" s="10"/>
      <c r="D91" s="10"/>
      <c r="E91" s="10"/>
    </row>
    <row r="92" spans="3:5" ht="18.75">
      <c r="C92" s="10"/>
      <c r="D92" s="10"/>
      <c r="E92" s="10"/>
    </row>
    <row r="93" spans="3:5" ht="18.75">
      <c r="C93" s="10"/>
      <c r="D93" s="10"/>
      <c r="E93" s="10"/>
    </row>
    <row r="94" spans="3:5" ht="18.75">
      <c r="C94" s="10"/>
      <c r="D94" s="10"/>
      <c r="E94" s="10"/>
    </row>
    <row r="95" spans="3:5" ht="18.75">
      <c r="C95" s="10"/>
      <c r="D95" s="10"/>
      <c r="E95" s="10"/>
    </row>
    <row r="96" spans="3:5" ht="18.75">
      <c r="C96" s="10"/>
      <c r="D96" s="10"/>
      <c r="E96" s="10"/>
    </row>
    <row r="97" spans="3:5" ht="18.75">
      <c r="C97" s="10"/>
      <c r="D97" s="10"/>
      <c r="E97" s="10"/>
    </row>
    <row r="98" spans="3:5" ht="18.75">
      <c r="C98" s="10"/>
      <c r="D98" s="10"/>
      <c r="E98" s="10"/>
    </row>
    <row r="99" spans="3:5" ht="18.75">
      <c r="C99" s="10"/>
      <c r="D99" s="10"/>
      <c r="E99" s="10"/>
    </row>
    <row r="100" spans="3:5" ht="18.75">
      <c r="C100" s="10"/>
      <c r="D100" s="10"/>
      <c r="E100" s="10"/>
    </row>
    <row r="101" spans="3:5" ht="18.75">
      <c r="C101" s="10"/>
      <c r="D101" s="10"/>
      <c r="E101" s="10"/>
    </row>
    <row r="102" spans="3:5" ht="18.75">
      <c r="C102" s="10"/>
      <c r="D102" s="10"/>
      <c r="E102" s="10"/>
    </row>
    <row r="103" spans="3:5" ht="18.75">
      <c r="C103" s="10"/>
      <c r="D103" s="10"/>
      <c r="E103" s="10"/>
    </row>
    <row r="104" spans="3:5" ht="18.75">
      <c r="C104" s="10"/>
      <c r="D104" s="10"/>
      <c r="E104" s="10"/>
    </row>
    <row r="105" spans="3:5" ht="18.75">
      <c r="C105" s="10"/>
      <c r="D105" s="10"/>
      <c r="E105" s="10"/>
    </row>
    <row r="106" spans="3:5" ht="18.75">
      <c r="C106" s="10"/>
      <c r="D106" s="10"/>
      <c r="E106" s="10"/>
    </row>
    <row r="107" spans="3:5" ht="18.75">
      <c r="C107" s="10"/>
      <c r="D107" s="10"/>
      <c r="E107" s="10"/>
    </row>
    <row r="108" spans="3:5" ht="18.75">
      <c r="C108" s="10"/>
      <c r="D108" s="10"/>
      <c r="E108" s="10"/>
    </row>
    <row r="109" spans="3:5" ht="18.75">
      <c r="C109" s="10"/>
      <c r="D109" s="10"/>
      <c r="E109" s="10"/>
    </row>
    <row r="110" spans="3:5" ht="18.75">
      <c r="C110" s="10"/>
      <c r="D110" s="10"/>
      <c r="E110" s="10"/>
    </row>
    <row r="111" spans="3:5" ht="18.75">
      <c r="C111" s="10"/>
      <c r="D111" s="10"/>
      <c r="E111" s="10"/>
    </row>
    <row r="112" spans="3:5" ht="18.75">
      <c r="C112" s="10"/>
      <c r="D112" s="10"/>
      <c r="E112" s="10"/>
    </row>
    <row r="113" spans="3:5" ht="18.75">
      <c r="C113" s="10"/>
      <c r="D113" s="10"/>
      <c r="E113" s="10"/>
    </row>
    <row r="114" spans="3:5" ht="18.75">
      <c r="C114" s="10"/>
      <c r="D114" s="10"/>
      <c r="E114" s="10"/>
    </row>
  </sheetData>
  <sheetProtection/>
  <mergeCells count="15">
    <mergeCell ref="A9:J9"/>
    <mergeCell ref="A32:J32"/>
    <mergeCell ref="A49:J49"/>
    <mergeCell ref="C82:F82"/>
    <mergeCell ref="H82:J82"/>
    <mergeCell ref="C83:F83"/>
    <mergeCell ref="H83:J83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39375" right="0.19652777777777777" top="0.19652777777777777" bottom="0.19652777777777777" header="0.19652777777777777" footer="0.5118055555555556"/>
  <pageSetup horizontalDpi="300" verticalDpi="300" orientation="portrait" paperSize="9" scale="44" r:id="rId1"/>
  <headerFooter alignWithMargins="0">
    <oddHeader>&amp;C&amp;"Times New Roman,Обычный"&amp;14 
9&amp;R&amp;"Times New Roman,Обычный"&amp;14Продовження додатка 1</oddHead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Q147"/>
  <sheetViews>
    <sheetView view="pageBreakPreview" zoomScale="50" zoomScaleNormal="75" zoomScaleSheetLayoutView="50" zoomScalePageLayoutView="0" workbookViewId="0" topLeftCell="A1">
      <selection activeCell="B18" sqref="B18"/>
    </sheetView>
  </sheetViews>
  <sheetFormatPr defaultColWidth="9.00390625" defaultRowHeight="12.75"/>
  <cols>
    <col min="1" max="1" width="70.25390625" style="1" customWidth="1"/>
    <col min="2" max="2" width="10.375" style="2" customWidth="1"/>
    <col min="3" max="3" width="19.375" style="2" customWidth="1"/>
    <col min="4" max="4" width="19.375" style="2" hidden="1" customWidth="1"/>
    <col min="5" max="5" width="19.375" style="2" customWidth="1"/>
    <col min="6" max="6" width="19.375" style="1" customWidth="1"/>
    <col min="7" max="8" width="17.125" style="1" customWidth="1"/>
    <col min="9" max="9" width="17.00390625" style="1" customWidth="1"/>
    <col min="10" max="10" width="17.25390625" style="1" customWidth="1"/>
    <col min="11" max="11" width="9.375" style="1" customWidth="1"/>
    <col min="12" max="12" width="9.875" style="1" customWidth="1"/>
    <col min="13" max="16384" width="9.125" style="1" customWidth="1"/>
  </cols>
  <sheetData>
    <row r="4" spans="1:10" ht="18.75">
      <c r="A4" s="186" t="s">
        <v>236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8.75">
      <c r="A5" s="197"/>
      <c r="B5" s="197"/>
      <c r="C5" s="197"/>
      <c r="D5" s="197"/>
      <c r="E5" s="197"/>
      <c r="F5" s="197"/>
      <c r="G5" s="197"/>
      <c r="H5" s="197"/>
      <c r="I5" s="197"/>
      <c r="J5" s="197"/>
    </row>
    <row r="6" spans="1:10" ht="43.5" customHeight="1">
      <c r="A6" s="188" t="s">
        <v>6</v>
      </c>
      <c r="B6" s="189" t="s">
        <v>7</v>
      </c>
      <c r="C6" s="189" t="s">
        <v>350</v>
      </c>
      <c r="D6" s="189" t="s">
        <v>8</v>
      </c>
      <c r="E6" s="205" t="s">
        <v>349</v>
      </c>
      <c r="F6" s="189" t="s">
        <v>54</v>
      </c>
      <c r="G6" s="189" t="s">
        <v>10</v>
      </c>
      <c r="H6" s="189"/>
      <c r="I6" s="189"/>
      <c r="J6" s="189"/>
    </row>
    <row r="7" spans="1:10" ht="56.25" customHeight="1">
      <c r="A7" s="188"/>
      <c r="B7" s="189"/>
      <c r="C7" s="189"/>
      <c r="D7" s="189"/>
      <c r="E7" s="205"/>
      <c r="F7" s="189"/>
      <c r="G7" s="13" t="s">
        <v>11</v>
      </c>
      <c r="H7" s="13" t="s">
        <v>12</v>
      </c>
      <c r="I7" s="13" t="s">
        <v>13</v>
      </c>
      <c r="J7" s="13" t="s">
        <v>14</v>
      </c>
    </row>
    <row r="8" spans="1:10" ht="18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s="29" customFormat="1" ht="42.75" customHeight="1">
      <c r="A9" s="47" t="s">
        <v>237</v>
      </c>
      <c r="B9" s="92">
        <v>4000</v>
      </c>
      <c r="C9" s="49">
        <f>C10+C11+C12+C13+C14+C15+C16</f>
        <v>372.40000000000003</v>
      </c>
      <c r="D9" s="49">
        <f>D10+D11+D12+D13+D14+D15+D16</f>
        <v>2984.6000000000004</v>
      </c>
      <c r="E9" s="49">
        <f>E10+E11+E12+E13+E14+E15+E16</f>
        <v>2052.6</v>
      </c>
      <c r="F9" s="49">
        <f>F10+F11+F12+F13+F14+F15+F16</f>
        <v>18132</v>
      </c>
      <c r="G9" s="49">
        <f>SUM(G10:G16)</f>
        <v>0</v>
      </c>
      <c r="H9" s="49">
        <f>SUM(H10:H16)</f>
        <v>9066</v>
      </c>
      <c r="I9" s="49">
        <f>SUM(I10:I16)</f>
        <v>9066</v>
      </c>
      <c r="J9" s="49">
        <f>SUM(J10:J16)</f>
        <v>0</v>
      </c>
    </row>
    <row r="10" spans="1:10" ht="19.5" customHeight="1">
      <c r="A10" s="45" t="s">
        <v>238</v>
      </c>
      <c r="B10" s="93" t="s">
        <v>239</v>
      </c>
      <c r="C10" s="16"/>
      <c r="D10" s="16"/>
      <c r="E10" s="16"/>
      <c r="F10" s="16">
        <f aca="true" t="shared" si="0" ref="F10:F16">G10+H10+I10+J10</f>
        <v>192</v>
      </c>
      <c r="G10" s="16"/>
      <c r="H10" s="16">
        <v>96</v>
      </c>
      <c r="I10" s="16">
        <v>96</v>
      </c>
      <c r="J10" s="16"/>
    </row>
    <row r="11" spans="1:17" ht="19.5" customHeight="1">
      <c r="A11" s="45" t="s">
        <v>240</v>
      </c>
      <c r="B11" s="93">
        <v>4020</v>
      </c>
      <c r="C11" s="16">
        <v>209</v>
      </c>
      <c r="D11" s="16">
        <v>692.8</v>
      </c>
      <c r="E11" s="16">
        <v>692.8</v>
      </c>
      <c r="F11" s="16">
        <f t="shared" si="0"/>
        <v>480</v>
      </c>
      <c r="G11" s="16"/>
      <c r="H11" s="16">
        <v>240</v>
      </c>
      <c r="I11" s="16">
        <v>240</v>
      </c>
      <c r="J11" s="16"/>
      <c r="Q11" s="79"/>
    </row>
    <row r="12" spans="1:16" ht="36.75" customHeight="1">
      <c r="A12" s="45" t="s">
        <v>241</v>
      </c>
      <c r="B12" s="93">
        <v>4030</v>
      </c>
      <c r="C12" s="16"/>
      <c r="D12" s="16">
        <v>121.1</v>
      </c>
      <c r="E12" s="16">
        <v>121.1</v>
      </c>
      <c r="F12" s="16">
        <f t="shared" si="0"/>
        <v>120</v>
      </c>
      <c r="G12" s="16"/>
      <c r="H12" s="16">
        <v>60</v>
      </c>
      <c r="I12" s="16">
        <v>60</v>
      </c>
      <c r="J12" s="16"/>
      <c r="P12" s="79"/>
    </row>
    <row r="13" spans="1:10" ht="33.75" customHeight="1">
      <c r="A13" s="45" t="s">
        <v>242</v>
      </c>
      <c r="B13" s="93">
        <v>4040</v>
      </c>
      <c r="C13" s="16"/>
      <c r="D13" s="16"/>
      <c r="E13" s="16"/>
      <c r="F13" s="16">
        <f t="shared" si="0"/>
        <v>0</v>
      </c>
      <c r="G13" s="16"/>
      <c r="H13" s="16"/>
      <c r="I13" s="16"/>
      <c r="J13" s="16"/>
    </row>
    <row r="14" spans="1:10" ht="61.5" customHeight="1">
      <c r="A14" s="45" t="s">
        <v>243</v>
      </c>
      <c r="B14" s="93">
        <v>4050</v>
      </c>
      <c r="C14" s="16">
        <v>124.8</v>
      </c>
      <c r="D14" s="16">
        <v>1313.9</v>
      </c>
      <c r="E14" s="16">
        <v>388.7</v>
      </c>
      <c r="F14" s="16">
        <f t="shared" si="0"/>
        <v>9170</v>
      </c>
      <c r="G14" s="16"/>
      <c r="H14" s="16">
        <v>4585</v>
      </c>
      <c r="I14" s="16">
        <v>4585</v>
      </c>
      <c r="J14" s="16"/>
    </row>
    <row r="15" spans="1:10" ht="19.5" customHeight="1">
      <c r="A15" s="45" t="s">
        <v>244</v>
      </c>
      <c r="B15" s="93">
        <v>4060</v>
      </c>
      <c r="C15" s="16">
        <v>38.6</v>
      </c>
      <c r="D15" s="16">
        <v>689</v>
      </c>
      <c r="E15" s="16">
        <v>682.2</v>
      </c>
      <c r="F15" s="16">
        <f t="shared" si="0"/>
        <v>7970</v>
      </c>
      <c r="G15" s="16"/>
      <c r="H15" s="16">
        <v>3985</v>
      </c>
      <c r="I15" s="16">
        <v>3985</v>
      </c>
      <c r="J15" s="16"/>
    </row>
    <row r="16" spans="1:10" ht="19.5" customHeight="1">
      <c r="A16" s="45" t="s">
        <v>358</v>
      </c>
      <c r="B16" s="93">
        <v>4070</v>
      </c>
      <c r="C16" s="16"/>
      <c r="D16" s="16">
        <v>167.8</v>
      </c>
      <c r="E16" s="16">
        <v>167.8</v>
      </c>
      <c r="F16" s="16">
        <f t="shared" si="0"/>
        <v>200</v>
      </c>
      <c r="G16" s="16"/>
      <c r="H16" s="16">
        <v>100</v>
      </c>
      <c r="I16" s="16">
        <v>100</v>
      </c>
      <c r="J16" s="16"/>
    </row>
    <row r="17" spans="1:11" s="36" customFormat="1" ht="19.5" customHeight="1">
      <c r="A17" s="10"/>
      <c r="C17" s="1"/>
      <c r="D17" s="1"/>
      <c r="E17" s="1"/>
      <c r="F17" s="1"/>
      <c r="G17" s="1"/>
      <c r="H17" s="1"/>
      <c r="I17" s="1"/>
      <c r="J17" s="1"/>
      <c r="K17" s="1"/>
    </row>
    <row r="18" spans="1:10" ht="33" customHeight="1">
      <c r="A18" s="33" t="s">
        <v>245</v>
      </c>
      <c r="C18" s="196" t="s">
        <v>49</v>
      </c>
      <c r="D18" s="196"/>
      <c r="E18" s="196"/>
      <c r="F18" s="196"/>
      <c r="G18" s="35"/>
      <c r="H18" s="197" t="s">
        <v>348</v>
      </c>
      <c r="I18" s="197"/>
      <c r="J18" s="197"/>
    </row>
    <row r="19" spans="1:10" s="36" customFormat="1" ht="19.5" customHeight="1">
      <c r="A19" s="2" t="s">
        <v>50</v>
      </c>
      <c r="B19" s="1"/>
      <c r="C19" s="190" t="s">
        <v>51</v>
      </c>
      <c r="D19" s="190"/>
      <c r="E19" s="190"/>
      <c r="F19" s="190"/>
      <c r="G19" s="9"/>
      <c r="H19" s="191" t="s">
        <v>52</v>
      </c>
      <c r="I19" s="191"/>
      <c r="J19" s="191"/>
    </row>
    <row r="20" ht="18.75">
      <c r="A20" s="37"/>
    </row>
    <row r="21" ht="18.75">
      <c r="A21" s="37"/>
    </row>
    <row r="22" ht="18.75">
      <c r="A22" s="37"/>
    </row>
    <row r="23" ht="18.75">
      <c r="A23" s="37"/>
    </row>
    <row r="24" ht="18.75">
      <c r="A24" s="37"/>
    </row>
    <row r="25" ht="18.75">
      <c r="A25" s="37"/>
    </row>
    <row r="26" ht="18.75">
      <c r="A26" s="37"/>
    </row>
    <row r="27" ht="18.75">
      <c r="A27" s="37"/>
    </row>
    <row r="28" ht="18.75">
      <c r="A28" s="37"/>
    </row>
    <row r="29" ht="18.75">
      <c r="A29" s="37"/>
    </row>
    <row r="30" ht="18.75">
      <c r="A30" s="37"/>
    </row>
    <row r="31" ht="18.75">
      <c r="A31" s="37"/>
    </row>
    <row r="32" ht="18.75">
      <c r="A32" s="37"/>
    </row>
    <row r="33" ht="18.75">
      <c r="A33" s="37"/>
    </row>
    <row r="34" ht="18.75">
      <c r="A34" s="37"/>
    </row>
    <row r="35" ht="18.75">
      <c r="A35" s="37"/>
    </row>
    <row r="36" ht="18.75">
      <c r="A36" s="37"/>
    </row>
    <row r="37" ht="18.75">
      <c r="A37" s="37"/>
    </row>
    <row r="38" ht="18.75">
      <c r="A38" s="37"/>
    </row>
    <row r="39" ht="18.75">
      <c r="A39" s="37"/>
    </row>
    <row r="40" ht="18.75">
      <c r="A40" s="37"/>
    </row>
    <row r="41" ht="18.75">
      <c r="A41" s="37"/>
    </row>
    <row r="42" ht="18.75">
      <c r="A42" s="37"/>
    </row>
    <row r="43" ht="18.75">
      <c r="A43" s="37"/>
    </row>
    <row r="44" ht="18.75">
      <c r="A44" s="37"/>
    </row>
    <row r="45" ht="18.75">
      <c r="A45" s="37"/>
    </row>
    <row r="46" ht="18.75">
      <c r="A46" s="37"/>
    </row>
    <row r="47" ht="18.75">
      <c r="A47" s="37"/>
    </row>
    <row r="48" ht="18.75">
      <c r="A48" s="37"/>
    </row>
    <row r="49" ht="18.75">
      <c r="A49" s="37"/>
    </row>
    <row r="50" ht="18.75">
      <c r="A50" s="37"/>
    </row>
    <row r="51" ht="18.75">
      <c r="A51" s="37"/>
    </row>
    <row r="52" ht="18.75">
      <c r="A52" s="37"/>
    </row>
    <row r="53" ht="18.75">
      <c r="A53" s="37"/>
    </row>
    <row r="54" ht="18.75">
      <c r="A54" s="37"/>
    </row>
    <row r="55" ht="18.75">
      <c r="A55" s="37"/>
    </row>
    <row r="56" ht="18.75">
      <c r="A56" s="37"/>
    </row>
    <row r="57" ht="18.75">
      <c r="A57" s="37"/>
    </row>
    <row r="58" ht="18.75">
      <c r="A58" s="37"/>
    </row>
    <row r="59" ht="18.75">
      <c r="A59" s="37"/>
    </row>
    <row r="60" ht="18.75">
      <c r="A60" s="37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  <row r="77" ht="18.75">
      <c r="A77" s="37"/>
    </row>
    <row r="78" ht="18.75">
      <c r="A78" s="37"/>
    </row>
    <row r="79" ht="18.75">
      <c r="A79" s="37"/>
    </row>
    <row r="80" ht="18.75">
      <c r="A80" s="37"/>
    </row>
    <row r="81" ht="18.75">
      <c r="A81" s="37"/>
    </row>
    <row r="82" ht="18.75">
      <c r="A82" s="37"/>
    </row>
    <row r="83" ht="18.75">
      <c r="A83" s="37"/>
    </row>
    <row r="84" ht="18.75">
      <c r="A84" s="37"/>
    </row>
    <row r="85" ht="18.75">
      <c r="A85" s="37"/>
    </row>
    <row r="86" ht="18.75">
      <c r="A86" s="37"/>
    </row>
    <row r="87" ht="18.75">
      <c r="A87" s="37"/>
    </row>
    <row r="88" ht="18.75">
      <c r="A88" s="37"/>
    </row>
    <row r="89" ht="18.75">
      <c r="A89" s="37"/>
    </row>
    <row r="90" ht="18.75">
      <c r="A90" s="37"/>
    </row>
    <row r="91" ht="18.75">
      <c r="A91" s="37"/>
    </row>
    <row r="92" ht="18.75">
      <c r="A92" s="37"/>
    </row>
    <row r="93" ht="18.75">
      <c r="A93" s="37"/>
    </row>
    <row r="94" ht="18.75">
      <c r="A94" s="37"/>
    </row>
    <row r="95" ht="18.75">
      <c r="A95" s="37"/>
    </row>
    <row r="96" ht="18.75">
      <c r="A96" s="37"/>
    </row>
    <row r="97" ht="18.75">
      <c r="A97" s="37"/>
    </row>
    <row r="98" ht="18.75">
      <c r="A98" s="37"/>
    </row>
    <row r="99" ht="18.75">
      <c r="A99" s="37"/>
    </row>
    <row r="100" ht="18.75">
      <c r="A100" s="37"/>
    </row>
    <row r="101" ht="18.75">
      <c r="A101" s="37"/>
    </row>
    <row r="102" ht="18.75">
      <c r="A102" s="37"/>
    </row>
    <row r="103" ht="18.75">
      <c r="A103" s="37"/>
    </row>
    <row r="104" ht="18.75">
      <c r="A104" s="37"/>
    </row>
    <row r="105" ht="18.75">
      <c r="A105" s="37"/>
    </row>
    <row r="106" ht="18.75">
      <c r="A106" s="37"/>
    </row>
    <row r="107" ht="18.75">
      <c r="A107" s="37"/>
    </row>
    <row r="108" ht="18.75">
      <c r="A108" s="37"/>
    </row>
    <row r="109" ht="18.75">
      <c r="A109" s="37"/>
    </row>
    <row r="110" ht="18.75">
      <c r="A110" s="37"/>
    </row>
    <row r="111" ht="18.75">
      <c r="A111" s="37"/>
    </row>
    <row r="112" ht="18.75">
      <c r="A112" s="37"/>
    </row>
    <row r="113" ht="18.75">
      <c r="A113" s="37"/>
    </row>
    <row r="114" ht="18.75">
      <c r="A114" s="37"/>
    </row>
    <row r="115" ht="18.75">
      <c r="A115" s="37"/>
    </row>
    <row r="116" ht="18.75">
      <c r="A116" s="37"/>
    </row>
    <row r="117" ht="18.75">
      <c r="A117" s="37"/>
    </row>
    <row r="118" ht="18.75">
      <c r="A118" s="37"/>
    </row>
    <row r="119" ht="18.75">
      <c r="A119" s="37"/>
    </row>
    <row r="120" ht="18.75">
      <c r="A120" s="37"/>
    </row>
    <row r="121" ht="18.75">
      <c r="A121" s="37"/>
    </row>
    <row r="122" ht="18.75">
      <c r="A122" s="37"/>
    </row>
    <row r="123" ht="18.75">
      <c r="A123" s="37"/>
    </row>
    <row r="124" ht="18.75">
      <c r="A124" s="37"/>
    </row>
    <row r="125" ht="18.75">
      <c r="A125" s="37"/>
    </row>
    <row r="126" ht="18.75">
      <c r="A126" s="37"/>
    </row>
    <row r="127" ht="18.75">
      <c r="A127" s="37"/>
    </row>
    <row r="128" ht="18.75">
      <c r="A128" s="37"/>
    </row>
    <row r="129" ht="18.75">
      <c r="A129" s="37"/>
    </row>
    <row r="130" ht="18.75">
      <c r="A130" s="37"/>
    </row>
    <row r="131" ht="18.75">
      <c r="A131" s="37"/>
    </row>
    <row r="132" ht="18.75">
      <c r="A132" s="37"/>
    </row>
    <row r="133" ht="18.75">
      <c r="A133" s="37"/>
    </row>
    <row r="134" ht="18.75">
      <c r="A134" s="37"/>
    </row>
    <row r="135" ht="18.75">
      <c r="A135" s="37"/>
    </row>
    <row r="136" ht="18.75">
      <c r="A136" s="37"/>
    </row>
    <row r="137" ht="18.75">
      <c r="A137" s="37"/>
    </row>
    <row r="138" ht="18.75">
      <c r="A138" s="37"/>
    </row>
    <row r="139" ht="18.75">
      <c r="A139" s="37"/>
    </row>
    <row r="140" ht="18.75">
      <c r="A140" s="37"/>
    </row>
    <row r="141" ht="18.75">
      <c r="A141" s="37"/>
    </row>
    <row r="142" ht="18.75">
      <c r="A142" s="37"/>
    </row>
    <row r="143" ht="18.75">
      <c r="A143" s="37"/>
    </row>
    <row r="144" ht="18.75">
      <c r="A144" s="37"/>
    </row>
    <row r="145" ht="18.75">
      <c r="A145" s="37"/>
    </row>
    <row r="146" ht="18.75">
      <c r="A146" s="37"/>
    </row>
    <row r="147" ht="18.75">
      <c r="A147" s="37"/>
    </row>
  </sheetData>
  <sheetProtection/>
  <mergeCells count="13">
    <mergeCell ref="E6:E7"/>
    <mergeCell ref="F6:F7"/>
    <mergeCell ref="G6:J6"/>
    <mergeCell ref="C18:F18"/>
    <mergeCell ref="H18:J18"/>
    <mergeCell ref="C19:F19"/>
    <mergeCell ref="H19:J19"/>
    <mergeCell ref="A4:J4"/>
    <mergeCell ref="A5:J5"/>
    <mergeCell ref="A6:A7"/>
    <mergeCell ref="B6:B7"/>
    <mergeCell ref="C6:C7"/>
    <mergeCell ref="D6:D7"/>
  </mergeCells>
  <printOptions/>
  <pageMargins left="0.7083333333333334" right="0.19652777777777777" top="0.7875000000000001" bottom="0.7875" header="0.27569444444444446" footer="0.5118055555555556"/>
  <pageSetup firstPageNumber="9" useFirstPageNumber="1" horizontalDpi="300" verticalDpi="300" orientation="landscape" paperSize="9" scale="50" r:id="rId1"/>
  <headerFooter alignWithMargins="0">
    <oddHeader>&amp;C&amp;"Times New Roman,Обычный"&amp;14 10&amp;R&amp;"Times New Roman,Обычный"&amp;14Продовження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AG125"/>
  <sheetViews>
    <sheetView tabSelected="1" view="pageBreakPreview" zoomScale="50" zoomScaleNormal="75" zoomScaleSheetLayoutView="50" zoomScalePageLayoutView="0" workbookViewId="0" topLeftCell="A1">
      <selection activeCell="E23" sqref="E23"/>
    </sheetView>
  </sheetViews>
  <sheetFormatPr defaultColWidth="9.00390625" defaultRowHeight="12.75"/>
  <cols>
    <col min="1" max="1" width="60.75390625" style="36" customWidth="1"/>
    <col min="2" max="2" width="17.125" style="94" customWidth="1"/>
    <col min="3" max="3" width="19.125" style="94" customWidth="1"/>
    <col min="4" max="4" width="18.25390625" style="94" customWidth="1"/>
    <col min="5" max="5" width="15.125" style="36" customWidth="1"/>
    <col min="6" max="6" width="17.625" style="36" customWidth="1"/>
    <col min="7" max="7" width="14.375" style="36" customWidth="1"/>
    <col min="8" max="8" width="18.75390625" style="36" customWidth="1"/>
    <col min="9" max="9" width="14.25390625" style="36" customWidth="1"/>
    <col min="10" max="10" width="16.125" style="36" customWidth="1"/>
    <col min="11" max="11" width="13.00390625" style="36" customWidth="1"/>
    <col min="12" max="12" width="16.875" style="36" customWidth="1"/>
    <col min="13" max="14" width="16.75390625" style="36" customWidth="1"/>
    <col min="15" max="15" width="13.00390625" style="36" customWidth="1"/>
    <col min="16" max="16" width="12.375" style="36" customWidth="1"/>
    <col min="17" max="17" width="11.00390625" style="36" customWidth="1"/>
    <col min="18" max="18" width="10.25390625" style="36" customWidth="1"/>
    <col min="19" max="19" width="10.875" style="36" customWidth="1"/>
    <col min="20" max="20" width="12.375" style="36" customWidth="1"/>
    <col min="21" max="21" width="9.125" style="36" customWidth="1"/>
    <col min="22" max="22" width="11.00390625" style="36" customWidth="1"/>
    <col min="23" max="24" width="9.125" style="36" customWidth="1"/>
    <col min="25" max="25" width="15.125" style="36" customWidth="1"/>
    <col min="26" max="26" width="9.125" style="36" customWidth="1"/>
    <col min="27" max="27" width="11.125" style="36" customWidth="1"/>
    <col min="28" max="28" width="11.75390625" style="36" customWidth="1"/>
    <col min="29" max="16384" width="9.125" style="36" customWidth="1"/>
  </cols>
  <sheetData>
    <row r="4" spans="1:15" ht="18.75">
      <c r="A4" s="186" t="s">
        <v>246</v>
      </c>
      <c r="B4" s="186"/>
      <c r="C4" s="186"/>
      <c r="D4" s="186"/>
      <c r="E4" s="186"/>
      <c r="F4" s="186"/>
      <c r="G4" s="186"/>
      <c r="H4" s="186"/>
      <c r="I4" s="186"/>
      <c r="J4" s="95"/>
      <c r="K4" s="95"/>
      <c r="L4" s="95"/>
      <c r="M4" s="95"/>
      <c r="N4" s="95"/>
      <c r="O4" s="95"/>
    </row>
    <row r="5" spans="1:15" ht="18.75">
      <c r="A5" s="186" t="s">
        <v>247</v>
      </c>
      <c r="B5" s="186"/>
      <c r="C5" s="186"/>
      <c r="D5" s="186"/>
      <c r="E5" s="186"/>
      <c r="F5" s="186"/>
      <c r="G5" s="186"/>
      <c r="H5" s="186"/>
      <c r="I5" s="186"/>
      <c r="J5" s="95"/>
      <c r="K5" s="95"/>
      <c r="L5" s="95"/>
      <c r="M5" s="95"/>
      <c r="N5" s="95"/>
      <c r="O5" s="95"/>
    </row>
    <row r="6" spans="1:15" ht="18.75">
      <c r="A6" s="190" t="s">
        <v>248</v>
      </c>
      <c r="B6" s="190"/>
      <c r="C6" s="190"/>
      <c r="D6" s="190"/>
      <c r="E6" s="190"/>
      <c r="F6" s="190"/>
      <c r="G6" s="190"/>
      <c r="H6" s="190"/>
      <c r="I6" s="190"/>
      <c r="J6" s="2"/>
      <c r="K6" s="2"/>
      <c r="L6" s="2"/>
      <c r="M6" s="2"/>
      <c r="N6" s="2"/>
      <c r="O6" s="2"/>
    </row>
    <row r="7" spans="1:15" ht="19.5" customHeight="1">
      <c r="A7" s="206" t="s">
        <v>249</v>
      </c>
      <c r="B7" s="206"/>
      <c r="C7" s="206"/>
      <c r="D7" s="206"/>
      <c r="E7" s="206"/>
      <c r="F7" s="206"/>
      <c r="G7" s="206"/>
      <c r="H7" s="206"/>
      <c r="I7" s="206"/>
      <c r="J7" s="96"/>
      <c r="K7" s="96"/>
      <c r="L7" s="96"/>
      <c r="M7" s="96"/>
      <c r="N7" s="96"/>
      <c r="O7" s="96"/>
    </row>
    <row r="8" spans="1:15" ht="21.75" customHeight="1">
      <c r="A8" s="97" t="s">
        <v>250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4" ht="18.75" customHeight="1">
      <c r="A10" s="99" t="s">
        <v>251</v>
      </c>
      <c r="B10" s="36"/>
      <c r="C10" s="36"/>
      <c r="D10" s="36"/>
    </row>
    <row r="11" spans="1:15" ht="18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1" customFormat="1" ht="69.75" customHeight="1">
      <c r="A12" s="11" t="s">
        <v>6</v>
      </c>
      <c r="B12" s="12" t="s">
        <v>350</v>
      </c>
      <c r="C12" s="207" t="s">
        <v>349</v>
      </c>
      <c r="D12" s="208"/>
      <c r="E12" s="12" t="s">
        <v>9</v>
      </c>
      <c r="F12" s="189" t="s">
        <v>252</v>
      </c>
      <c r="G12" s="189"/>
      <c r="H12" s="189" t="s">
        <v>253</v>
      </c>
      <c r="I12" s="189"/>
      <c r="J12" s="101"/>
      <c r="K12" s="39"/>
      <c r="L12" s="39"/>
      <c r="M12" s="39"/>
      <c r="N12" s="2"/>
      <c r="O12" s="2"/>
    </row>
    <row r="13" spans="1:15" s="1" customFormat="1" ht="18" customHeight="1">
      <c r="A13" s="11">
        <v>1</v>
      </c>
      <c r="B13" s="11">
        <v>2</v>
      </c>
      <c r="C13" s="230">
        <v>4</v>
      </c>
      <c r="D13" s="231"/>
      <c r="E13" s="11">
        <v>5</v>
      </c>
      <c r="F13" s="189">
        <v>6</v>
      </c>
      <c r="G13" s="189"/>
      <c r="H13" s="189">
        <v>7</v>
      </c>
      <c r="I13" s="189"/>
      <c r="J13" s="101"/>
      <c r="K13" s="39"/>
      <c r="L13" s="39"/>
      <c r="M13" s="39"/>
      <c r="N13" s="2"/>
      <c r="O13" s="2"/>
    </row>
    <row r="14" spans="1:15" s="29" customFormat="1" ht="33.75" customHeight="1">
      <c r="A14" s="40" t="s">
        <v>254</v>
      </c>
      <c r="B14" s="40">
        <f>B15+B16+B17+B18+B19+B20</f>
        <v>86</v>
      </c>
      <c r="C14" s="232">
        <f>C15+D16+C17+C18+C19+D20</f>
        <v>86</v>
      </c>
      <c r="D14" s="233"/>
      <c r="E14" s="40">
        <v>94</v>
      </c>
      <c r="F14" s="209">
        <f>ROUND((E14*100/C14)-100,1)</f>
        <v>9.3</v>
      </c>
      <c r="G14" s="209"/>
      <c r="H14" s="209">
        <f>E14*100/C14-100</f>
        <v>9.302325581395351</v>
      </c>
      <c r="I14" s="209"/>
      <c r="J14" s="102"/>
      <c r="K14" s="103"/>
      <c r="L14" s="104"/>
      <c r="M14" s="104"/>
      <c r="N14" s="105"/>
      <c r="O14" s="105"/>
    </row>
    <row r="15" spans="1:15" s="1" customFormat="1" ht="19.5" customHeight="1">
      <c r="A15" s="45" t="s">
        <v>255</v>
      </c>
      <c r="B15" s="106">
        <v>3</v>
      </c>
      <c r="C15" s="207">
        <v>3</v>
      </c>
      <c r="D15" s="208"/>
      <c r="E15" s="45">
        <v>4</v>
      </c>
      <c r="F15" s="210">
        <f>ROUND((E15*100/C15)-100,1)</f>
        <v>33.3</v>
      </c>
      <c r="G15" s="210"/>
      <c r="H15" s="210">
        <f>E15*100/C15-100</f>
        <v>33.33333333333334</v>
      </c>
      <c r="I15" s="210"/>
      <c r="J15" s="107"/>
      <c r="K15" s="32"/>
      <c r="L15" s="34"/>
      <c r="M15" s="34"/>
      <c r="N15" s="108"/>
      <c r="O15" s="108"/>
    </row>
    <row r="16" spans="1:15" s="1" customFormat="1" ht="19.5" customHeight="1">
      <c r="A16" s="45" t="s">
        <v>256</v>
      </c>
      <c r="B16" s="106"/>
      <c r="C16" s="207"/>
      <c r="D16" s="208"/>
      <c r="E16" s="45"/>
      <c r="F16" s="210"/>
      <c r="G16" s="210"/>
      <c r="H16" s="210"/>
      <c r="I16" s="210"/>
      <c r="J16" s="107"/>
      <c r="K16" s="32"/>
      <c r="L16" s="34"/>
      <c r="M16" s="34"/>
      <c r="N16" s="108"/>
      <c r="O16" s="108"/>
    </row>
    <row r="17" spans="1:15" s="1" customFormat="1" ht="19.5" customHeight="1">
      <c r="A17" s="45" t="s">
        <v>257</v>
      </c>
      <c r="B17" s="106">
        <v>15</v>
      </c>
      <c r="C17" s="207">
        <v>15</v>
      </c>
      <c r="D17" s="208"/>
      <c r="E17" s="45">
        <v>20</v>
      </c>
      <c r="F17" s="210">
        <f>ROUND((E17*100/C17)-100,1)</f>
        <v>33.3</v>
      </c>
      <c r="G17" s="210"/>
      <c r="H17" s="210">
        <f>E17*100/C17-100</f>
        <v>33.33333333333334</v>
      </c>
      <c r="I17" s="210"/>
      <c r="J17" s="107"/>
      <c r="K17" s="32"/>
      <c r="L17" s="34"/>
      <c r="M17" s="34"/>
      <c r="N17" s="108"/>
      <c r="O17" s="108"/>
    </row>
    <row r="18" spans="1:15" s="1" customFormat="1" ht="19.5" customHeight="1">
      <c r="A18" s="45" t="s">
        <v>258</v>
      </c>
      <c r="B18" s="106">
        <v>20</v>
      </c>
      <c r="C18" s="207">
        <v>20</v>
      </c>
      <c r="D18" s="208"/>
      <c r="E18" s="45">
        <v>20</v>
      </c>
      <c r="F18" s="210">
        <f>ROUND((E18*100/C18)-100,1)</f>
        <v>0</v>
      </c>
      <c r="G18" s="210"/>
      <c r="H18" s="210">
        <f>E18*100/C18-100</f>
        <v>0</v>
      </c>
      <c r="I18" s="210"/>
      <c r="J18" s="107"/>
      <c r="K18" s="32"/>
      <c r="L18" s="34"/>
      <c r="M18" s="34"/>
      <c r="N18" s="108"/>
      <c r="O18" s="108"/>
    </row>
    <row r="19" spans="1:15" s="1" customFormat="1" ht="19.5" customHeight="1">
      <c r="A19" s="45" t="s">
        <v>259</v>
      </c>
      <c r="B19" s="106">
        <v>48</v>
      </c>
      <c r="C19" s="207">
        <v>48</v>
      </c>
      <c r="D19" s="208"/>
      <c r="E19" s="45">
        <v>50</v>
      </c>
      <c r="F19" s="210">
        <f>ROUND((E19*100/C19)-100,1)</f>
        <v>4.2</v>
      </c>
      <c r="G19" s="210"/>
      <c r="H19" s="210">
        <f>E19*100/C19-100</f>
        <v>4.166666666666671</v>
      </c>
      <c r="I19" s="210"/>
      <c r="J19" s="107"/>
      <c r="K19" s="32"/>
      <c r="L19" s="34"/>
      <c r="M19" s="34"/>
      <c r="N19" s="108"/>
      <c r="O19" s="108"/>
    </row>
    <row r="20" spans="1:15" s="1" customFormat="1" ht="19.5" customHeight="1">
      <c r="A20" s="45" t="s">
        <v>260</v>
      </c>
      <c r="B20" s="45"/>
      <c r="C20" s="207"/>
      <c r="D20" s="208"/>
      <c r="E20" s="45"/>
      <c r="F20" s="210"/>
      <c r="G20" s="210"/>
      <c r="H20" s="210"/>
      <c r="I20" s="210"/>
      <c r="J20" s="107"/>
      <c r="K20" s="32"/>
      <c r="L20" s="34"/>
      <c r="M20" s="34"/>
      <c r="N20" s="108"/>
      <c r="O20" s="108"/>
    </row>
    <row r="21" spans="1:15" s="29" customFormat="1" ht="33.75" customHeight="1">
      <c r="A21" s="40" t="s">
        <v>261</v>
      </c>
      <c r="B21" s="109">
        <f>B22+B23+B24</f>
        <v>2649</v>
      </c>
      <c r="C21" s="228">
        <f>D22+D23+D24</f>
        <v>3160</v>
      </c>
      <c r="D21" s="229"/>
      <c r="E21" s="109">
        <f>E22+E23+E24</f>
        <v>4107.200000000001</v>
      </c>
      <c r="F21" s="209">
        <f>ROUND((E21*100/C21)-100,1)</f>
        <v>30</v>
      </c>
      <c r="G21" s="209"/>
      <c r="H21" s="209">
        <f>E21*100/B21-100</f>
        <v>55.04718761796906</v>
      </c>
      <c r="I21" s="209"/>
      <c r="J21" s="102"/>
      <c r="K21" s="103"/>
      <c r="L21" s="104"/>
      <c r="M21" s="104"/>
      <c r="N21" s="105"/>
      <c r="O21" s="105"/>
    </row>
    <row r="22" spans="1:15" s="1" customFormat="1" ht="19.5" customHeight="1">
      <c r="A22" s="45" t="s">
        <v>262</v>
      </c>
      <c r="B22" s="120">
        <v>77.6</v>
      </c>
      <c r="C22" s="168"/>
      <c r="D22" s="169">
        <v>84.2</v>
      </c>
      <c r="E22" s="165">
        <v>106.5</v>
      </c>
      <c r="F22" s="210">
        <f>ROUND((E22*100/D22)-100,1)</f>
        <v>26.5</v>
      </c>
      <c r="G22" s="210"/>
      <c r="H22" s="210">
        <f aca="true" t="shared" si="0" ref="H22:H35">E22*100/B22-100</f>
        <v>37.24226804123711</v>
      </c>
      <c r="I22" s="210"/>
      <c r="J22" s="107"/>
      <c r="K22" s="32"/>
      <c r="L22" s="34"/>
      <c r="M22" s="34"/>
      <c r="N22" s="108"/>
      <c r="O22" s="108"/>
    </row>
    <row r="23" spans="1:15" s="1" customFormat="1" ht="19.5" customHeight="1">
      <c r="A23" s="45" t="s">
        <v>263</v>
      </c>
      <c r="B23" s="120">
        <f>'1_Фінансовий результат'!C47-'5_ Інша інформація'!B22</f>
        <v>545.4</v>
      </c>
      <c r="C23" s="168"/>
      <c r="D23" s="169">
        <f>'1_Фінансовий результат'!E47-'5_ Інша інформація'!D22</f>
        <v>602.5999999999999</v>
      </c>
      <c r="E23" s="165">
        <f>'1_Фінансовий результат'!F47-'5_ Інша інформація'!E22</f>
        <v>874</v>
      </c>
      <c r="F23" s="210">
        <f aca="true" t="shared" si="1" ref="F23:F36">ROUND((E23*100/D23)-100,1)</f>
        <v>45</v>
      </c>
      <c r="G23" s="210"/>
      <c r="H23" s="210">
        <f t="shared" si="0"/>
        <v>60.24935826916027</v>
      </c>
      <c r="I23" s="210"/>
      <c r="J23" s="107"/>
      <c r="K23" s="32"/>
      <c r="L23" s="34"/>
      <c r="M23" s="34"/>
      <c r="N23" s="108"/>
      <c r="O23" s="108"/>
    </row>
    <row r="24" spans="1:15" s="1" customFormat="1" ht="19.5" customHeight="1">
      <c r="A24" s="45" t="s">
        <v>264</v>
      </c>
      <c r="B24" s="170">
        <f>'1_Фінансовий результат'!C26</f>
        <v>2026</v>
      </c>
      <c r="C24" s="171"/>
      <c r="D24" s="167">
        <f>'1_Фінансовий результат'!E26</f>
        <v>2473.2</v>
      </c>
      <c r="E24" s="165">
        <f>'1_Фінансовий результат'!F26</f>
        <v>3126.7000000000007</v>
      </c>
      <c r="F24" s="210">
        <f t="shared" si="1"/>
        <v>26.4</v>
      </c>
      <c r="G24" s="210"/>
      <c r="H24" s="210">
        <f t="shared" si="0"/>
        <v>54.32872655478778</v>
      </c>
      <c r="I24" s="210"/>
      <c r="J24" s="107"/>
      <c r="K24" s="32"/>
      <c r="L24" s="34"/>
      <c r="M24" s="34"/>
      <c r="N24" s="108"/>
      <c r="O24" s="108"/>
    </row>
    <row r="25" spans="1:15" s="29" customFormat="1" ht="34.5" customHeight="1">
      <c r="A25" s="40" t="s">
        <v>265</v>
      </c>
      <c r="B25" s="172">
        <f>B26+B27+B28</f>
        <v>3423</v>
      </c>
      <c r="C25" s="178"/>
      <c r="D25" s="179">
        <f>D26+D27+D28</f>
        <v>4136</v>
      </c>
      <c r="E25" s="175">
        <f>E26+E27+E28</f>
        <v>5008.1</v>
      </c>
      <c r="F25" s="209">
        <f>ROUND((E25*100/D25)-100,1)</f>
        <v>21.1</v>
      </c>
      <c r="G25" s="209"/>
      <c r="H25" s="209">
        <f>E25*100/B25-100</f>
        <v>46.307332749050545</v>
      </c>
      <c r="I25" s="209"/>
      <c r="J25" s="102"/>
      <c r="K25" s="103"/>
      <c r="L25" s="104"/>
      <c r="M25" s="104"/>
      <c r="N25" s="105"/>
      <c r="O25" s="105"/>
    </row>
    <row r="26" spans="1:15" s="1" customFormat="1" ht="19.5" customHeight="1">
      <c r="A26" s="45" t="s">
        <v>262</v>
      </c>
      <c r="B26" s="120">
        <f aca="true" t="shared" si="2" ref="B26:D27">ROUND(B22*136.85/100,1)</f>
        <v>106.2</v>
      </c>
      <c r="C26" s="166"/>
      <c r="D26" s="167">
        <f>ROUND(D22*136.85/100,1)</f>
        <v>115.2</v>
      </c>
      <c r="E26" s="165">
        <f>ROUND(E22*122/100,1)</f>
        <v>129.9</v>
      </c>
      <c r="F26" s="210">
        <f t="shared" si="1"/>
        <v>12.8</v>
      </c>
      <c r="G26" s="210"/>
      <c r="H26" s="210">
        <f t="shared" si="0"/>
        <v>22.316384180790962</v>
      </c>
      <c r="I26" s="210"/>
      <c r="J26" s="107"/>
      <c r="K26" s="32"/>
      <c r="L26" s="34"/>
      <c r="M26" s="34"/>
      <c r="N26" s="108"/>
      <c r="O26" s="108"/>
    </row>
    <row r="27" spans="1:15" s="1" customFormat="1" ht="19.5" customHeight="1">
      <c r="A27" s="45" t="s">
        <v>263</v>
      </c>
      <c r="B27" s="120">
        <f t="shared" si="2"/>
        <v>746.4</v>
      </c>
      <c r="C27" s="166"/>
      <c r="D27" s="167">
        <f t="shared" si="2"/>
        <v>824.7</v>
      </c>
      <c r="E27" s="165">
        <f>ROUND(E23*122/100,1)</f>
        <v>1066.3</v>
      </c>
      <c r="F27" s="210">
        <f t="shared" si="1"/>
        <v>29.3</v>
      </c>
      <c r="G27" s="210"/>
      <c r="H27" s="210">
        <f t="shared" si="0"/>
        <v>42.859056806002144</v>
      </c>
      <c r="I27" s="210"/>
      <c r="J27" s="107"/>
      <c r="K27" s="32"/>
      <c r="L27" s="34"/>
      <c r="M27" s="34"/>
      <c r="N27" s="108"/>
      <c r="O27" s="108"/>
    </row>
    <row r="28" spans="1:15" s="1" customFormat="1" ht="19.5" customHeight="1">
      <c r="A28" s="45" t="s">
        <v>264</v>
      </c>
      <c r="B28" s="120">
        <f>'1_Фінансовий результат'!C91+'1_Фінансовий результат'!C92-'5_ Інша інформація'!B26-'5_ Інша інформація'!B27</f>
        <v>2570.4</v>
      </c>
      <c r="C28" s="166"/>
      <c r="D28" s="167">
        <f>'1_Фінансовий результат'!E91+'1_Фінансовий результат'!E92-'5_ Інша інформація'!D26-'5_ Інша інформація'!D27</f>
        <v>3196.1000000000004</v>
      </c>
      <c r="E28" s="165">
        <f>'1_Фінансовий результат'!F91+'1_Фінансовий результат'!F92-'5_ Інша інформація'!E26-'5_ Інша інформація'!E27</f>
        <v>3811.9000000000005</v>
      </c>
      <c r="F28" s="210">
        <f t="shared" si="1"/>
        <v>19.3</v>
      </c>
      <c r="G28" s="210"/>
      <c r="H28" s="210">
        <f t="shared" si="0"/>
        <v>48.29987550575788</v>
      </c>
      <c r="I28" s="210"/>
      <c r="J28" s="107"/>
      <c r="K28" s="32"/>
      <c r="L28" s="34"/>
      <c r="M28" s="34"/>
      <c r="N28" s="108"/>
      <c r="O28" s="108"/>
    </row>
    <row r="29" spans="1:15" s="29" customFormat="1" ht="38.25" customHeight="1">
      <c r="A29" s="40" t="s">
        <v>266</v>
      </c>
      <c r="B29" s="173">
        <f>ROUND(B21/12*1000/B14,2)</f>
        <v>2566.86</v>
      </c>
      <c r="C29" s="180"/>
      <c r="D29" s="181">
        <f>ROUND(C21/12*1000/C14,2)</f>
        <v>3062.02</v>
      </c>
      <c r="E29" s="176">
        <f>ROUND(E21/12*1000/E14,2)</f>
        <v>3641.13</v>
      </c>
      <c r="F29" s="209">
        <f>ROUND((E29*100/D29)-100,1)</f>
        <v>18.9</v>
      </c>
      <c r="G29" s="209"/>
      <c r="H29" s="209">
        <f>E29*100/B29-100</f>
        <v>41.85152287230312</v>
      </c>
      <c r="I29" s="209"/>
      <c r="J29" s="102"/>
      <c r="K29" s="103"/>
      <c r="L29" s="104"/>
      <c r="M29" s="104"/>
      <c r="N29" s="105"/>
      <c r="O29" s="105"/>
    </row>
    <row r="30" spans="1:15" s="1" customFormat="1" ht="19.5" customHeight="1">
      <c r="A30" s="45" t="s">
        <v>262</v>
      </c>
      <c r="B30" s="174">
        <v>6466.67</v>
      </c>
      <c r="C30" s="166"/>
      <c r="D30" s="167">
        <v>7016.67</v>
      </c>
      <c r="E30" s="165">
        <f>D30</f>
        <v>7016.67</v>
      </c>
      <c r="F30" s="210">
        <f t="shared" si="1"/>
        <v>0</v>
      </c>
      <c r="G30" s="210"/>
      <c r="H30" s="210">
        <f t="shared" si="0"/>
        <v>8.505150255077183</v>
      </c>
      <c r="I30" s="210"/>
      <c r="J30" s="107"/>
      <c r="K30" s="32"/>
      <c r="L30" s="34"/>
      <c r="M30" s="34"/>
      <c r="N30" s="108"/>
      <c r="O30" s="108"/>
    </row>
    <row r="31" spans="1:15" s="1" customFormat="1" ht="19.5" customHeight="1">
      <c r="A31" s="45" t="s">
        <v>263</v>
      </c>
      <c r="B31" s="120">
        <f>ROUND(B23/(C17+C15-1)/12*1000,2)</f>
        <v>2673.53</v>
      </c>
      <c r="C31" s="166"/>
      <c r="D31" s="167">
        <f>ROUND(D23/(C17+C15-1)/12*1000,2)</f>
        <v>2953.92</v>
      </c>
      <c r="E31" s="165">
        <f>ROUND(E23/(E17+E15-1)/12*1000,2)</f>
        <v>3166.67</v>
      </c>
      <c r="F31" s="210">
        <f t="shared" si="1"/>
        <v>7.2</v>
      </c>
      <c r="G31" s="210"/>
      <c r="H31" s="210">
        <f t="shared" si="0"/>
        <v>18.445276469686135</v>
      </c>
      <c r="I31" s="210"/>
      <c r="J31" s="107"/>
      <c r="K31" s="32"/>
      <c r="L31" s="34"/>
      <c r="M31" s="34"/>
      <c r="N31" s="108"/>
      <c r="O31" s="108"/>
    </row>
    <row r="32" spans="1:15" s="1" customFormat="1" ht="19.5" customHeight="1">
      <c r="A32" s="45" t="s">
        <v>264</v>
      </c>
      <c r="B32" s="120">
        <f>ROUND(B24/(C18+C19)/12*1000,2)</f>
        <v>2482.84</v>
      </c>
      <c r="C32" s="166"/>
      <c r="D32" s="167">
        <f>ROUND(D24/(C19+C18)/12*1000,2)</f>
        <v>3030.88</v>
      </c>
      <c r="E32" s="165">
        <f>ROUND(E24/(E18+E19)/12*1000,2)</f>
        <v>3722.26</v>
      </c>
      <c r="F32" s="210">
        <f t="shared" si="1"/>
        <v>22.8</v>
      </c>
      <c r="G32" s="210"/>
      <c r="H32" s="210">
        <f t="shared" si="0"/>
        <v>49.919447084789994</v>
      </c>
      <c r="I32" s="210"/>
      <c r="J32" s="107"/>
      <c r="K32" s="32"/>
      <c r="L32" s="34"/>
      <c r="M32" s="34"/>
      <c r="N32" s="108"/>
      <c r="O32" s="108"/>
    </row>
    <row r="33" spans="1:15" s="29" customFormat="1" ht="37.5" customHeight="1">
      <c r="A33" s="40" t="s">
        <v>267</v>
      </c>
      <c r="B33" s="173">
        <f>ROUND(B25/B14/12*1000,2)</f>
        <v>3316.86</v>
      </c>
      <c r="C33" s="180"/>
      <c r="D33" s="181">
        <f>ROUND(D25/C14/12*1000,2)</f>
        <v>4007.75</v>
      </c>
      <c r="E33" s="176">
        <f>ROUND(E25/E14/12*1000,2)</f>
        <v>4439.8</v>
      </c>
      <c r="F33" s="209">
        <f>ROUND((E33*100/D33)-100,1)</f>
        <v>10.8</v>
      </c>
      <c r="G33" s="209"/>
      <c r="H33" s="209">
        <f>E33*100/B33-100</f>
        <v>33.855513949940615</v>
      </c>
      <c r="I33" s="209"/>
      <c r="J33" s="102"/>
      <c r="K33" s="103"/>
      <c r="L33" s="104"/>
      <c r="M33" s="104"/>
      <c r="N33" s="105"/>
      <c r="O33" s="105"/>
    </row>
    <row r="34" spans="1:15" s="1" customFormat="1" ht="19.5" customHeight="1">
      <c r="A34" s="45" t="s">
        <v>262</v>
      </c>
      <c r="B34" s="174">
        <v>5266.67</v>
      </c>
      <c r="C34" s="184"/>
      <c r="D34" s="185">
        <v>9600</v>
      </c>
      <c r="E34" s="177">
        <f>D34</f>
        <v>9600</v>
      </c>
      <c r="F34" s="210">
        <f t="shared" si="1"/>
        <v>0</v>
      </c>
      <c r="G34" s="210"/>
      <c r="H34" s="210">
        <f t="shared" si="0"/>
        <v>82.27836564660402</v>
      </c>
      <c r="I34" s="210"/>
      <c r="J34" s="107"/>
      <c r="K34" s="32"/>
      <c r="L34" s="34"/>
      <c r="M34" s="34"/>
      <c r="N34" s="108"/>
      <c r="O34" s="108"/>
    </row>
    <row r="35" spans="1:15" s="1" customFormat="1" ht="19.5" customHeight="1">
      <c r="A35" s="45" t="s">
        <v>263</v>
      </c>
      <c r="B35" s="120">
        <f>ROUND(B27/(C17+C15-1)/12*1000,2)</f>
        <v>3658.82</v>
      </c>
      <c r="C35" s="166"/>
      <c r="D35" s="167">
        <f>ROUND(D27/(C17+C15-1)/12*1000,2)</f>
        <v>4042.65</v>
      </c>
      <c r="E35" s="165">
        <f>ROUND(E27/(E17+E15-1)/12*1000,2)</f>
        <v>3863.41</v>
      </c>
      <c r="F35" s="210">
        <f t="shared" si="1"/>
        <v>-4.4</v>
      </c>
      <c r="G35" s="210"/>
      <c r="H35" s="210">
        <f t="shared" si="0"/>
        <v>5.591693496810436</v>
      </c>
      <c r="I35" s="210"/>
      <c r="J35" s="107"/>
      <c r="K35" s="32"/>
      <c r="L35" s="34"/>
      <c r="M35" s="34"/>
      <c r="N35" s="108"/>
      <c r="O35" s="108"/>
    </row>
    <row r="36" spans="1:15" s="1" customFormat="1" ht="19.5" customHeight="1">
      <c r="A36" s="45" t="s">
        <v>264</v>
      </c>
      <c r="B36" s="174">
        <f>ROUND(B28/(C18+C19)/12*1000,2)</f>
        <v>3150</v>
      </c>
      <c r="C36" s="182"/>
      <c r="D36" s="183">
        <f>ROUND(D28/(C18+C19)/12*1000,2)</f>
        <v>3916.79</v>
      </c>
      <c r="E36" s="165">
        <f>ROUND(E28/(E18+E19)/12*1000,2)</f>
        <v>4537.98</v>
      </c>
      <c r="F36" s="210">
        <f t="shared" si="1"/>
        <v>15.9</v>
      </c>
      <c r="G36" s="210"/>
      <c r="H36" s="210">
        <f>E36*100/B36-100</f>
        <v>44.062857142857126</v>
      </c>
      <c r="I36" s="210"/>
      <c r="J36" s="107"/>
      <c r="K36" s="32"/>
      <c r="L36" s="34"/>
      <c r="M36" s="34"/>
      <c r="N36" s="108"/>
      <c r="O36" s="108"/>
    </row>
    <row r="37" spans="1:15" ht="16.5" customHeight="1">
      <c r="A37" s="110"/>
      <c r="B37" s="110"/>
      <c r="C37" s="110"/>
      <c r="D37" s="110"/>
      <c r="E37" s="110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9" ht="15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15" ht="19.5" customHeight="1">
      <c r="A39" s="9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0" ht="21.75" customHeight="1">
      <c r="A40" s="112" t="s">
        <v>268</v>
      </c>
      <c r="B40" s="112"/>
      <c r="C40" s="112"/>
      <c r="D40" s="112"/>
      <c r="E40" s="112"/>
      <c r="F40" s="112"/>
      <c r="G40" s="112"/>
      <c r="H40" s="112"/>
      <c r="I40" s="112"/>
      <c r="J40" s="112"/>
    </row>
    <row r="41" ht="19.5" customHeight="1">
      <c r="A41" s="113"/>
    </row>
    <row r="42" spans="1:15" ht="69.75" customHeight="1">
      <c r="A42" s="189" t="s">
        <v>6</v>
      </c>
      <c r="B42" s="189" t="s">
        <v>269</v>
      </c>
      <c r="C42" s="189"/>
      <c r="D42" s="189" t="s">
        <v>270</v>
      </c>
      <c r="E42" s="189"/>
      <c r="F42" s="211" t="s">
        <v>352</v>
      </c>
      <c r="G42" s="211"/>
      <c r="H42" s="189" t="s">
        <v>271</v>
      </c>
      <c r="I42" s="189"/>
      <c r="J42" s="211" t="s">
        <v>272</v>
      </c>
      <c r="K42" s="211"/>
      <c r="L42" s="39"/>
      <c r="M42" s="39"/>
      <c r="N42" s="39"/>
      <c r="O42" s="39"/>
    </row>
    <row r="43" spans="1:15" ht="160.5" customHeight="1">
      <c r="A43" s="189"/>
      <c r="B43" s="12" t="s">
        <v>273</v>
      </c>
      <c r="C43" s="12" t="s">
        <v>274</v>
      </c>
      <c r="D43" s="12" t="s">
        <v>275</v>
      </c>
      <c r="E43" s="12" t="s">
        <v>276</v>
      </c>
      <c r="F43" s="12" t="s">
        <v>275</v>
      </c>
      <c r="G43" s="12" t="s">
        <v>276</v>
      </c>
      <c r="H43" s="12" t="s">
        <v>275</v>
      </c>
      <c r="I43" s="12" t="s">
        <v>276</v>
      </c>
      <c r="J43" s="12" t="s">
        <v>275</v>
      </c>
      <c r="K43" s="114" t="s">
        <v>276</v>
      </c>
      <c r="L43" s="39"/>
      <c r="M43" s="39"/>
      <c r="N43" s="39"/>
      <c r="O43" s="39"/>
    </row>
    <row r="44" spans="1:15" ht="18" customHeight="1">
      <c r="A44" s="12">
        <v>1</v>
      </c>
      <c r="B44" s="12">
        <v>2</v>
      </c>
      <c r="C44" s="12">
        <v>3</v>
      </c>
      <c r="D44" s="12">
        <v>4</v>
      </c>
      <c r="E44" s="12">
        <v>5</v>
      </c>
      <c r="F44" s="12">
        <v>6</v>
      </c>
      <c r="G44" s="12">
        <v>7</v>
      </c>
      <c r="H44" s="12">
        <v>8</v>
      </c>
      <c r="I44" s="12">
        <v>9</v>
      </c>
      <c r="J44" s="12">
        <v>10</v>
      </c>
      <c r="K44" s="12">
        <v>11</v>
      </c>
      <c r="L44" s="2"/>
      <c r="M44" s="2"/>
      <c r="N44" s="2"/>
      <c r="O44" s="2"/>
    </row>
    <row r="45" spans="1:15" ht="19.5" customHeight="1">
      <c r="A45" s="45" t="s">
        <v>277</v>
      </c>
      <c r="B45" s="16">
        <f>ROUND(D45*100/D47,1)</f>
        <v>76.7</v>
      </c>
      <c r="C45" s="16">
        <f>ROUND(J45*100/J47,1)</f>
        <v>73.7</v>
      </c>
      <c r="D45" s="16">
        <f>'1_Фінансовий результат'!C17</f>
        <v>3422.3</v>
      </c>
      <c r="E45" s="16"/>
      <c r="F45" s="16">
        <f>'1_Фінансовий результат'!E17</f>
        <v>3950.6</v>
      </c>
      <c r="G45" s="82"/>
      <c r="H45" s="16">
        <v>2909.5</v>
      </c>
      <c r="I45" s="82"/>
      <c r="J45" s="16">
        <f>'1_Фінансовий результат'!F17</f>
        <v>5160.8</v>
      </c>
      <c r="K45" s="82"/>
      <c r="L45" s="32"/>
      <c r="M45" s="32"/>
      <c r="N45" s="32"/>
      <c r="O45" s="32"/>
    </row>
    <row r="46" spans="1:15" ht="19.5" customHeight="1">
      <c r="A46" s="45" t="s">
        <v>278</v>
      </c>
      <c r="B46" s="16">
        <f>ROUND(D46*100/D47,1)</f>
        <v>23.3</v>
      </c>
      <c r="C46" s="16">
        <f>ROUND(J46*100/J47,1)</f>
        <v>26.3</v>
      </c>
      <c r="D46" s="16">
        <f>'Фінплан _ зведені показники'!C17-'5_ Інша інформація'!D45</f>
        <v>1040.6999999999998</v>
      </c>
      <c r="E46" s="16"/>
      <c r="F46" s="16">
        <f>'1_Фінансовий результат'!E21-'1_Фінансовий результат'!E17</f>
        <v>1934.4</v>
      </c>
      <c r="G46" s="82"/>
      <c r="H46" s="16">
        <v>2453.5</v>
      </c>
      <c r="I46" s="82"/>
      <c r="J46" s="16">
        <f>'1_Фінансовий результат'!F21-'1_Фінансовий результат'!F17</f>
        <v>1844</v>
      </c>
      <c r="K46" s="82"/>
      <c r="L46" s="32"/>
      <c r="M46" s="32"/>
      <c r="N46" s="32"/>
      <c r="O46" s="32"/>
    </row>
    <row r="47" spans="1:15" ht="19.5" customHeight="1">
      <c r="A47" s="45" t="s">
        <v>144</v>
      </c>
      <c r="B47" s="16">
        <v>100</v>
      </c>
      <c r="C47" s="16">
        <v>100</v>
      </c>
      <c r="D47" s="16">
        <f>D45+D46</f>
        <v>4463</v>
      </c>
      <c r="E47" s="16"/>
      <c r="F47" s="16">
        <f>F45+F46</f>
        <v>5885</v>
      </c>
      <c r="G47" s="82"/>
      <c r="H47" s="19">
        <f>H45+H46</f>
        <v>5363</v>
      </c>
      <c r="I47" s="88"/>
      <c r="J47" s="19">
        <f>J45+J46</f>
        <v>7004.8</v>
      </c>
      <c r="K47" s="88"/>
      <c r="L47" s="103"/>
      <c r="M47" s="103"/>
      <c r="N47" s="103"/>
      <c r="O47" s="103"/>
    </row>
    <row r="48" spans="1:15" ht="19.5" customHeight="1">
      <c r="A48" s="79"/>
      <c r="B48" s="115"/>
      <c r="C48" s="115"/>
      <c r="D48" s="115"/>
      <c r="E48" s="115"/>
      <c r="F48" s="115"/>
      <c r="G48" s="115"/>
      <c r="H48" s="8"/>
      <c r="I48" s="8"/>
      <c r="J48" s="29"/>
      <c r="K48" s="29"/>
      <c r="L48" s="29"/>
      <c r="M48" s="29"/>
      <c r="N48" s="29"/>
      <c r="O48" s="29"/>
    </row>
    <row r="49" spans="1:15" ht="21.75" customHeight="1">
      <c r="A49" s="97" t="s">
        <v>279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ht="19.5" customHeight="1">
      <c r="A50" s="113"/>
    </row>
    <row r="51" spans="1:15" ht="81.75" customHeight="1">
      <c r="A51" s="12" t="s">
        <v>280</v>
      </c>
      <c r="B51" s="189" t="s">
        <v>281</v>
      </c>
      <c r="C51" s="189"/>
      <c r="D51" s="189"/>
      <c r="E51" s="12" t="s">
        <v>282</v>
      </c>
      <c r="F51" s="12" t="s">
        <v>283</v>
      </c>
      <c r="G51" s="12" t="s">
        <v>284</v>
      </c>
      <c r="H51" s="12" t="s">
        <v>285</v>
      </c>
      <c r="I51" s="189" t="s">
        <v>286</v>
      </c>
      <c r="J51" s="189"/>
      <c r="K51" s="189"/>
      <c r="L51" s="39"/>
      <c r="M51" s="39"/>
      <c r="N51" s="39"/>
      <c r="O51" s="39"/>
    </row>
    <row r="52" spans="1:15" ht="18" customHeight="1">
      <c r="A52" s="11">
        <v>1</v>
      </c>
      <c r="B52" s="189">
        <v>2</v>
      </c>
      <c r="C52" s="189"/>
      <c r="D52" s="189"/>
      <c r="E52" s="11">
        <v>3</v>
      </c>
      <c r="F52" s="11">
        <v>4</v>
      </c>
      <c r="G52" s="11">
        <v>5</v>
      </c>
      <c r="H52" s="116">
        <v>6</v>
      </c>
      <c r="I52" s="189">
        <v>7</v>
      </c>
      <c r="J52" s="189"/>
      <c r="K52" s="189"/>
      <c r="L52" s="2"/>
      <c r="M52" s="2"/>
      <c r="N52" s="2"/>
      <c r="O52" s="2"/>
    </row>
    <row r="53" spans="1:15" ht="19.5" customHeight="1">
      <c r="A53" s="45"/>
      <c r="B53" s="212"/>
      <c r="C53" s="212"/>
      <c r="D53" s="212"/>
      <c r="E53" s="82"/>
      <c r="F53" s="82"/>
      <c r="G53" s="82"/>
      <c r="H53" s="16"/>
      <c r="I53" s="189"/>
      <c r="J53" s="189"/>
      <c r="K53" s="189"/>
      <c r="L53" s="32"/>
      <c r="M53" s="32"/>
      <c r="N53" s="32"/>
      <c r="O53" s="32"/>
    </row>
    <row r="54" spans="1:15" ht="19.5" customHeight="1">
      <c r="A54" s="45"/>
      <c r="B54" s="212"/>
      <c r="C54" s="212"/>
      <c r="D54" s="212"/>
      <c r="E54" s="117"/>
      <c r="F54" s="82"/>
      <c r="G54" s="117"/>
      <c r="H54" s="118"/>
      <c r="I54" s="189"/>
      <c r="J54" s="189"/>
      <c r="K54" s="189"/>
      <c r="L54" s="32"/>
      <c r="M54" s="32"/>
      <c r="N54" s="32"/>
      <c r="O54" s="32"/>
    </row>
    <row r="55" spans="1:15" ht="19.5" customHeight="1">
      <c r="A55" s="45"/>
      <c r="B55" s="212"/>
      <c r="C55" s="212"/>
      <c r="D55" s="212"/>
      <c r="E55" s="82"/>
      <c r="F55" s="82"/>
      <c r="G55" s="82"/>
      <c r="H55" s="16"/>
      <c r="I55" s="189"/>
      <c r="J55" s="189"/>
      <c r="K55" s="189"/>
      <c r="L55" s="32"/>
      <c r="M55" s="32"/>
      <c r="N55" s="32"/>
      <c r="O55" s="32"/>
    </row>
    <row r="56" spans="1:15" ht="19.5" customHeight="1">
      <c r="A56" s="45" t="s">
        <v>144</v>
      </c>
      <c r="B56" s="189" t="s">
        <v>287</v>
      </c>
      <c r="C56" s="189"/>
      <c r="D56" s="189"/>
      <c r="E56" s="12"/>
      <c r="F56" s="12" t="s">
        <v>287</v>
      </c>
      <c r="G56" s="12" t="s">
        <v>287</v>
      </c>
      <c r="H56" s="12"/>
      <c r="I56" s="189" t="s">
        <v>287</v>
      </c>
      <c r="J56" s="189"/>
      <c r="K56" s="189"/>
      <c r="L56" s="32"/>
      <c r="M56" s="32"/>
      <c r="N56" s="32"/>
      <c r="O56" s="32"/>
    </row>
    <row r="57" spans="1:15" ht="19.5" customHeight="1">
      <c r="A57" s="8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</row>
    <row r="58" spans="1:15" ht="21.75" customHeight="1">
      <c r="A58" s="97" t="s">
        <v>288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9" ht="19.5" customHeight="1">
      <c r="A59" s="29"/>
      <c r="B59" s="119"/>
      <c r="C59" s="119"/>
      <c r="D59" s="119"/>
      <c r="E59" s="29"/>
      <c r="F59" s="29"/>
      <c r="G59" s="29"/>
      <c r="H59" s="29"/>
      <c r="I59" s="29"/>
    </row>
    <row r="60" spans="1:15" ht="82.5" customHeight="1">
      <c r="A60" s="12" t="s">
        <v>289</v>
      </c>
      <c r="B60" s="189" t="s">
        <v>290</v>
      </c>
      <c r="C60" s="189"/>
      <c r="D60" s="189"/>
      <c r="E60" s="213" t="s">
        <v>291</v>
      </c>
      <c r="F60" s="213"/>
      <c r="G60" s="214" t="s">
        <v>292</v>
      </c>
      <c r="H60" s="214"/>
      <c r="I60" s="213" t="s">
        <v>293</v>
      </c>
      <c r="J60" s="213"/>
      <c r="K60" s="213"/>
      <c r="L60" s="39"/>
      <c r="M60" s="39"/>
      <c r="N60" s="39"/>
      <c r="O60" s="39"/>
    </row>
    <row r="61" spans="1:15" ht="18" customHeight="1">
      <c r="A61" s="12">
        <v>1</v>
      </c>
      <c r="B61" s="207">
        <v>2</v>
      </c>
      <c r="C61" s="207"/>
      <c r="D61" s="207"/>
      <c r="E61" s="189">
        <v>3</v>
      </c>
      <c r="F61" s="189"/>
      <c r="G61" s="211">
        <v>4</v>
      </c>
      <c r="H61" s="211"/>
      <c r="I61" s="189">
        <v>5</v>
      </c>
      <c r="J61" s="189"/>
      <c r="K61" s="189"/>
      <c r="L61" s="2"/>
      <c r="M61" s="2"/>
      <c r="N61" s="2"/>
      <c r="O61" s="2"/>
    </row>
    <row r="62" spans="1:15" ht="19.5" customHeight="1">
      <c r="A62" s="45" t="s">
        <v>294</v>
      </c>
      <c r="B62" s="215"/>
      <c r="C62" s="215"/>
      <c r="D62" s="215"/>
      <c r="E62" s="120"/>
      <c r="F62" s="117"/>
      <c r="G62" s="121"/>
      <c r="H62" s="117"/>
      <c r="I62" s="122"/>
      <c r="J62" s="123"/>
      <c r="K62" s="124"/>
      <c r="L62" s="32"/>
      <c r="M62" s="32"/>
      <c r="N62" s="32"/>
      <c r="O62" s="32"/>
    </row>
    <row r="63" spans="1:15" ht="19.5" customHeight="1">
      <c r="A63" s="45" t="s">
        <v>295</v>
      </c>
      <c r="B63" s="215"/>
      <c r="C63" s="215"/>
      <c r="D63" s="215"/>
      <c r="E63" s="120"/>
      <c r="F63" s="117"/>
      <c r="G63" s="121"/>
      <c r="H63" s="117"/>
      <c r="I63" s="122"/>
      <c r="J63" s="123"/>
      <c r="K63" s="124"/>
      <c r="L63" s="32"/>
      <c r="M63" s="32"/>
      <c r="N63" s="32"/>
      <c r="O63" s="32"/>
    </row>
    <row r="64" spans="1:15" ht="19.5" customHeight="1">
      <c r="A64" s="45"/>
      <c r="B64" s="215"/>
      <c r="C64" s="215"/>
      <c r="D64" s="215"/>
      <c r="E64" s="120"/>
      <c r="F64" s="117"/>
      <c r="G64" s="121"/>
      <c r="H64" s="117"/>
      <c r="I64" s="122"/>
      <c r="J64" s="123"/>
      <c r="K64" s="124"/>
      <c r="L64" s="32"/>
      <c r="M64" s="32"/>
      <c r="N64" s="32"/>
      <c r="O64" s="32"/>
    </row>
    <row r="65" spans="1:15" ht="19.5" customHeight="1">
      <c r="A65" s="45" t="s">
        <v>296</v>
      </c>
      <c r="B65" s="215"/>
      <c r="C65" s="215"/>
      <c r="D65" s="215"/>
      <c r="E65" s="120"/>
      <c r="F65" s="117"/>
      <c r="G65" s="121"/>
      <c r="H65" s="117"/>
      <c r="I65" s="122"/>
      <c r="J65" s="123"/>
      <c r="K65" s="124"/>
      <c r="L65" s="32"/>
      <c r="M65" s="32"/>
      <c r="N65" s="32"/>
      <c r="O65" s="32"/>
    </row>
    <row r="66" spans="1:15" ht="19.5" customHeight="1">
      <c r="A66" s="45" t="s">
        <v>297</v>
      </c>
      <c r="B66" s="215"/>
      <c r="C66" s="215"/>
      <c r="D66" s="215"/>
      <c r="E66" s="120"/>
      <c r="F66" s="117"/>
      <c r="G66" s="121"/>
      <c r="H66" s="117"/>
      <c r="I66" s="122"/>
      <c r="J66" s="123"/>
      <c r="K66" s="124"/>
      <c r="L66" s="32"/>
      <c r="M66" s="32"/>
      <c r="N66" s="32"/>
      <c r="O66" s="32"/>
    </row>
    <row r="67" spans="1:15" ht="19.5" customHeight="1">
      <c r="A67" s="45"/>
      <c r="B67" s="215"/>
      <c r="C67" s="215"/>
      <c r="D67" s="215"/>
      <c r="E67" s="120"/>
      <c r="F67" s="117"/>
      <c r="G67" s="121"/>
      <c r="H67" s="117"/>
      <c r="I67" s="122"/>
      <c r="J67" s="123"/>
      <c r="K67" s="124"/>
      <c r="L67" s="32"/>
      <c r="M67" s="32"/>
      <c r="N67" s="32"/>
      <c r="O67" s="32"/>
    </row>
    <row r="68" spans="1:15" ht="19.5" customHeight="1">
      <c r="A68" s="45" t="s">
        <v>298</v>
      </c>
      <c r="B68" s="215"/>
      <c r="C68" s="215"/>
      <c r="D68" s="215"/>
      <c r="E68" s="120"/>
      <c r="F68" s="117"/>
      <c r="G68" s="121"/>
      <c r="H68" s="117"/>
      <c r="I68" s="122"/>
      <c r="J68" s="123"/>
      <c r="K68" s="124"/>
      <c r="L68" s="32"/>
      <c r="M68" s="32"/>
      <c r="N68" s="32"/>
      <c r="O68" s="32"/>
    </row>
    <row r="69" spans="1:15" ht="19.5" customHeight="1">
      <c r="A69" s="45" t="s">
        <v>295</v>
      </c>
      <c r="B69" s="215"/>
      <c r="C69" s="215"/>
      <c r="D69" s="215"/>
      <c r="E69" s="120"/>
      <c r="F69" s="117"/>
      <c r="G69" s="121"/>
      <c r="H69" s="117"/>
      <c r="I69" s="122"/>
      <c r="J69" s="123"/>
      <c r="K69" s="124"/>
      <c r="L69" s="32"/>
      <c r="M69" s="32"/>
      <c r="N69" s="32"/>
      <c r="O69" s="32"/>
    </row>
    <row r="70" spans="1:15" ht="19.5" customHeight="1">
      <c r="A70" s="45"/>
      <c r="B70" s="215"/>
      <c r="C70" s="215"/>
      <c r="D70" s="215"/>
      <c r="E70" s="120"/>
      <c r="F70" s="117"/>
      <c r="G70" s="121"/>
      <c r="H70" s="117"/>
      <c r="I70" s="122"/>
      <c r="J70" s="123"/>
      <c r="K70" s="124"/>
      <c r="L70" s="32"/>
      <c r="M70" s="32"/>
      <c r="N70" s="32"/>
      <c r="O70" s="32"/>
    </row>
    <row r="71" spans="1:15" ht="19.5" customHeight="1">
      <c r="A71" s="45" t="s">
        <v>144</v>
      </c>
      <c r="B71" s="215"/>
      <c r="C71" s="215"/>
      <c r="D71" s="215"/>
      <c r="E71" s="120"/>
      <c r="F71" s="125"/>
      <c r="G71" s="121"/>
      <c r="H71" s="125"/>
      <c r="I71" s="126"/>
      <c r="J71" s="123"/>
      <c r="K71" s="124"/>
      <c r="L71" s="32"/>
      <c r="M71" s="32"/>
      <c r="N71" s="32"/>
      <c r="O71" s="32"/>
    </row>
    <row r="72" spans="5:7" ht="18.75">
      <c r="E72" s="127"/>
      <c r="F72" s="127"/>
      <c r="G72" s="127"/>
    </row>
    <row r="73" spans="5:7" ht="18.75">
      <c r="E73" s="127"/>
      <c r="F73" s="127"/>
      <c r="G73" s="127"/>
    </row>
    <row r="74" spans="1:29" ht="18.75">
      <c r="A74" s="216" t="s">
        <v>299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ht="18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ht="18.75" customHeight="1">
      <c r="A76" s="205" t="s">
        <v>300</v>
      </c>
      <c r="B76" s="205" t="s">
        <v>301</v>
      </c>
      <c r="C76" s="205"/>
      <c r="D76" s="205"/>
      <c r="E76" s="189" t="s">
        <v>302</v>
      </c>
      <c r="F76" s="189" t="s">
        <v>303</v>
      </c>
      <c r="G76" s="189" t="s">
        <v>304</v>
      </c>
      <c r="H76" s="189" t="s">
        <v>305</v>
      </c>
      <c r="I76" s="189"/>
      <c r="J76" s="189"/>
      <c r="K76" s="189"/>
      <c r="L76" s="189"/>
      <c r="M76" s="39"/>
      <c r="N76" s="39"/>
      <c r="O76" s="39"/>
      <c r="P76" s="3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8.75" customHeight="1">
      <c r="A77" s="205"/>
      <c r="B77" s="205"/>
      <c r="C77" s="205"/>
      <c r="D77" s="205"/>
      <c r="E77" s="189"/>
      <c r="F77" s="189"/>
      <c r="G77" s="189"/>
      <c r="H77" s="129" t="s">
        <v>306</v>
      </c>
      <c r="I77" s="12" t="s">
        <v>307</v>
      </c>
      <c r="J77" s="12" t="s">
        <v>78</v>
      </c>
      <c r="K77" s="12" t="s">
        <v>308</v>
      </c>
      <c r="L77" s="130" t="s">
        <v>309</v>
      </c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2"/>
      <c r="Z77" s="2"/>
      <c r="AA77" s="2"/>
      <c r="AB77" s="2"/>
      <c r="AC77" s="2"/>
    </row>
    <row r="78" spans="1:29" ht="18.75">
      <c r="A78" s="131">
        <v>1</v>
      </c>
      <c r="B78" s="217">
        <v>2</v>
      </c>
      <c r="C78" s="217"/>
      <c r="D78" s="217"/>
      <c r="E78" s="132">
        <v>3</v>
      </c>
      <c r="F78" s="132">
        <v>4</v>
      </c>
      <c r="G78" s="133">
        <v>5</v>
      </c>
      <c r="H78" s="132">
        <v>6</v>
      </c>
      <c r="I78" s="132">
        <v>7</v>
      </c>
      <c r="J78" s="132">
        <v>8</v>
      </c>
      <c r="K78" s="132">
        <v>9</v>
      </c>
      <c r="L78" s="134">
        <v>10</v>
      </c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96"/>
      <c r="X78" s="96"/>
      <c r="Y78" s="96"/>
      <c r="Z78" s="96"/>
      <c r="AA78" s="96"/>
      <c r="AB78" s="96"/>
      <c r="AC78" s="96"/>
    </row>
    <row r="79" spans="1:29" ht="18.75">
      <c r="A79" s="131"/>
      <c r="B79" s="217"/>
      <c r="C79" s="217"/>
      <c r="D79" s="217"/>
      <c r="E79" s="132"/>
      <c r="F79" s="132"/>
      <c r="G79" s="136">
        <f>SUM(H79:L79)</f>
        <v>0</v>
      </c>
      <c r="H79" s="137"/>
      <c r="I79" s="137"/>
      <c r="J79" s="137"/>
      <c r="K79" s="137"/>
      <c r="L79" s="138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</row>
    <row r="80" spans="1:29" ht="18.75">
      <c r="A80" s="131"/>
      <c r="B80" s="217"/>
      <c r="C80" s="217"/>
      <c r="D80" s="217"/>
      <c r="E80" s="132"/>
      <c r="F80" s="132"/>
      <c r="G80" s="136">
        <f>SUM(H80:L80)</f>
        <v>0</v>
      </c>
      <c r="H80" s="137"/>
      <c r="I80" s="137"/>
      <c r="J80" s="137"/>
      <c r="K80" s="137"/>
      <c r="L80" s="138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</row>
    <row r="81" spans="1:29" ht="18.75">
      <c r="A81" s="131"/>
      <c r="B81" s="217"/>
      <c r="C81" s="217"/>
      <c r="D81" s="217"/>
      <c r="E81" s="132"/>
      <c r="F81" s="132"/>
      <c r="G81" s="136">
        <f>SUM(H81:L81)</f>
        <v>0</v>
      </c>
      <c r="H81" s="137"/>
      <c r="I81" s="137"/>
      <c r="J81" s="137"/>
      <c r="K81" s="137"/>
      <c r="L81" s="138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1:29" ht="18.75">
      <c r="A82" s="131"/>
      <c r="B82" s="217"/>
      <c r="C82" s="217"/>
      <c r="D82" s="217"/>
      <c r="E82" s="132"/>
      <c r="F82" s="132"/>
      <c r="G82" s="136">
        <f>SUM(H82:L82)</f>
        <v>0</v>
      </c>
      <c r="H82" s="137"/>
      <c r="I82" s="137"/>
      <c r="J82" s="137"/>
      <c r="K82" s="137"/>
      <c r="L82" s="138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</row>
    <row r="83" spans="1:29" ht="18.75">
      <c r="A83" s="140" t="s">
        <v>144</v>
      </c>
      <c r="B83" s="205"/>
      <c r="C83" s="205"/>
      <c r="D83" s="205"/>
      <c r="E83" s="13"/>
      <c r="F83" s="141"/>
      <c r="G83" s="142">
        <f>G79+G80+G81+G82</f>
        <v>0</v>
      </c>
      <c r="H83" s="13"/>
      <c r="I83" s="13"/>
      <c r="J83" s="13"/>
      <c r="K83" s="13"/>
      <c r="L83" s="143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18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89"/>
      <c r="N84" s="89"/>
      <c r="O84" s="89"/>
      <c r="P84" s="89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</row>
    <row r="85" spans="1:29" ht="18.75">
      <c r="A85" s="216" t="s">
        <v>310</v>
      </c>
      <c r="B85" s="216"/>
      <c r="C85" s="216"/>
      <c r="D85" s="216"/>
      <c r="E85" s="216"/>
      <c r="F85" s="216"/>
      <c r="G85" s="216"/>
      <c r="H85" s="216"/>
      <c r="I85" s="216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</row>
    <row r="86" spans="1:29" ht="18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</row>
    <row r="87" spans="1:29" ht="18.75" customHeight="1">
      <c r="A87" s="205" t="s">
        <v>300</v>
      </c>
      <c r="B87" s="205" t="s">
        <v>311</v>
      </c>
      <c r="C87" s="205"/>
      <c r="D87" s="205"/>
      <c r="E87" s="189" t="s">
        <v>301</v>
      </c>
      <c r="F87" s="189" t="s">
        <v>303</v>
      </c>
      <c r="G87" s="189" t="s">
        <v>312</v>
      </c>
      <c r="H87" s="189" t="s">
        <v>313</v>
      </c>
      <c r="I87" s="189"/>
      <c r="J87" s="189"/>
      <c r="K87" s="189"/>
      <c r="L87" s="189"/>
      <c r="M87" s="39"/>
      <c r="N87" s="39"/>
      <c r="O87" s="39"/>
      <c r="P87" s="39"/>
      <c r="Q87" s="39"/>
      <c r="R87" s="39"/>
      <c r="S87" s="39"/>
      <c r="T87" s="39"/>
      <c r="U87" s="39"/>
      <c r="V87" s="2"/>
      <c r="W87" s="2"/>
      <c r="X87" s="2"/>
      <c r="Y87" s="2"/>
      <c r="Z87" s="2"/>
      <c r="AA87" s="2"/>
      <c r="AB87" s="2"/>
      <c r="AC87" s="2"/>
    </row>
    <row r="88" spans="1:29" ht="18.75" customHeight="1">
      <c r="A88" s="205"/>
      <c r="B88" s="205"/>
      <c r="C88" s="205"/>
      <c r="D88" s="205"/>
      <c r="E88" s="189"/>
      <c r="F88" s="189"/>
      <c r="G88" s="189"/>
      <c r="H88" s="189" t="s">
        <v>314</v>
      </c>
      <c r="I88" s="189" t="s">
        <v>315</v>
      </c>
      <c r="J88" s="189"/>
      <c r="K88" s="189"/>
      <c r="L88" s="189"/>
      <c r="M88" s="39"/>
      <c r="N88" s="39"/>
      <c r="O88" s="39"/>
      <c r="P88" s="39"/>
      <c r="Q88" s="39"/>
      <c r="R88" s="39"/>
      <c r="S88" s="39"/>
      <c r="T88" s="39"/>
      <c r="U88" s="39"/>
      <c r="V88" s="2"/>
      <c r="W88" s="2"/>
      <c r="X88" s="2"/>
      <c r="Y88" s="2"/>
      <c r="Z88" s="2"/>
      <c r="AA88" s="2"/>
      <c r="AB88" s="2"/>
      <c r="AC88" s="2"/>
    </row>
    <row r="89" spans="1:29" ht="18.75">
      <c r="A89" s="205"/>
      <c r="B89" s="205"/>
      <c r="C89" s="205"/>
      <c r="D89" s="205"/>
      <c r="E89" s="189"/>
      <c r="F89" s="189"/>
      <c r="G89" s="189"/>
      <c r="H89" s="189"/>
      <c r="I89" s="12" t="s">
        <v>316</v>
      </c>
      <c r="J89" s="12" t="s">
        <v>317</v>
      </c>
      <c r="K89" s="12" t="s">
        <v>318</v>
      </c>
      <c r="L89" s="12" t="s">
        <v>319</v>
      </c>
      <c r="M89" s="39"/>
      <c r="N89" s="39"/>
      <c r="O89" s="39"/>
      <c r="P89" s="39"/>
      <c r="Q89" s="39"/>
      <c r="R89" s="39"/>
      <c r="S89" s="39"/>
      <c r="T89" s="39"/>
      <c r="U89" s="39"/>
      <c r="V89" s="2"/>
      <c r="W89" s="2"/>
      <c r="X89" s="2"/>
      <c r="Y89" s="2"/>
      <c r="Z89" s="2"/>
      <c r="AA89" s="2"/>
      <c r="AB89" s="2"/>
      <c r="AC89" s="2"/>
    </row>
    <row r="90" spans="1:29" ht="18.75">
      <c r="A90" s="131">
        <v>1</v>
      </c>
      <c r="B90" s="217">
        <v>2</v>
      </c>
      <c r="C90" s="217"/>
      <c r="D90" s="217"/>
      <c r="E90" s="132">
        <v>3</v>
      </c>
      <c r="F90" s="132">
        <v>4</v>
      </c>
      <c r="G90" s="132">
        <v>5</v>
      </c>
      <c r="H90" s="132">
        <v>6</v>
      </c>
      <c r="I90" s="132">
        <v>7</v>
      </c>
      <c r="J90" s="132">
        <v>8</v>
      </c>
      <c r="K90" s="132">
        <v>9</v>
      </c>
      <c r="L90" s="132">
        <v>10</v>
      </c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96"/>
      <c r="Y90" s="96"/>
      <c r="Z90" s="96"/>
      <c r="AA90" s="96"/>
      <c r="AB90" s="96"/>
      <c r="AC90" s="96"/>
    </row>
    <row r="91" spans="1:29" ht="18.75">
      <c r="A91" s="144"/>
      <c r="B91" s="218"/>
      <c r="C91" s="218"/>
      <c r="D91" s="218"/>
      <c r="E91" s="145"/>
      <c r="F91" s="145"/>
      <c r="G91" s="145"/>
      <c r="H91" s="146">
        <f>SUM(I91:L91)</f>
        <v>0</v>
      </c>
      <c r="I91" s="137"/>
      <c r="J91" s="137"/>
      <c r="K91" s="137"/>
      <c r="L91" s="137"/>
      <c r="M91" s="147"/>
      <c r="N91" s="147"/>
      <c r="O91" s="147"/>
      <c r="P91" s="147"/>
      <c r="Q91" s="148"/>
      <c r="R91" s="148"/>
      <c r="S91" s="148"/>
      <c r="T91" s="148"/>
      <c r="U91" s="148"/>
      <c r="V91" s="139"/>
      <c r="W91" s="139"/>
      <c r="X91" s="139"/>
      <c r="Y91" s="139"/>
      <c r="Z91" s="139"/>
      <c r="AA91" s="139"/>
      <c r="AB91" s="139"/>
      <c r="AC91" s="139"/>
    </row>
    <row r="92" spans="1:29" ht="18.75">
      <c r="A92" s="144"/>
      <c r="B92" s="218"/>
      <c r="C92" s="218"/>
      <c r="D92" s="218"/>
      <c r="E92" s="145"/>
      <c r="F92" s="145"/>
      <c r="G92" s="145"/>
      <c r="H92" s="146">
        <f>SUM(I92:L92)</f>
        <v>0</v>
      </c>
      <c r="I92" s="137"/>
      <c r="J92" s="137"/>
      <c r="K92" s="137"/>
      <c r="L92" s="137"/>
      <c r="M92" s="147"/>
      <c r="N92" s="147"/>
      <c r="O92" s="147"/>
      <c r="P92" s="147"/>
      <c r="Q92" s="148"/>
      <c r="R92" s="148"/>
      <c r="S92" s="148"/>
      <c r="T92" s="148"/>
      <c r="U92" s="148"/>
      <c r="V92" s="139"/>
      <c r="W92" s="139"/>
      <c r="X92" s="139"/>
      <c r="Y92" s="139"/>
      <c r="Z92" s="139"/>
      <c r="AA92" s="139"/>
      <c r="AB92" s="139"/>
      <c r="AC92" s="139"/>
    </row>
    <row r="93" spans="1:29" ht="18.75">
      <c r="A93" s="144"/>
      <c r="B93" s="218"/>
      <c r="C93" s="218"/>
      <c r="D93" s="218"/>
      <c r="E93" s="145"/>
      <c r="F93" s="145"/>
      <c r="G93" s="145"/>
      <c r="H93" s="146">
        <f>SUM(I93:L93)</f>
        <v>0</v>
      </c>
      <c r="I93" s="137"/>
      <c r="J93" s="137"/>
      <c r="K93" s="137"/>
      <c r="L93" s="137"/>
      <c r="M93" s="147"/>
      <c r="N93" s="147"/>
      <c r="O93" s="147"/>
      <c r="P93" s="147"/>
      <c r="Q93" s="148"/>
      <c r="R93" s="148"/>
      <c r="S93" s="148"/>
      <c r="T93" s="148"/>
      <c r="U93" s="148"/>
      <c r="V93" s="139"/>
      <c r="W93" s="139"/>
      <c r="X93" s="139"/>
      <c r="Y93" s="139"/>
      <c r="Z93" s="139"/>
      <c r="AA93" s="139"/>
      <c r="AB93" s="139"/>
      <c r="AC93" s="139"/>
    </row>
    <row r="94" spans="1:29" ht="18.75">
      <c r="A94" s="144"/>
      <c r="B94" s="218"/>
      <c r="C94" s="218"/>
      <c r="D94" s="218"/>
      <c r="E94" s="145"/>
      <c r="F94" s="145"/>
      <c r="G94" s="145"/>
      <c r="H94" s="146">
        <f>SUM(I94:L94)</f>
        <v>0</v>
      </c>
      <c r="I94" s="137"/>
      <c r="J94" s="137"/>
      <c r="K94" s="137"/>
      <c r="L94" s="137"/>
      <c r="M94" s="147"/>
      <c r="N94" s="147"/>
      <c r="O94" s="147"/>
      <c r="P94" s="147"/>
      <c r="Q94" s="148"/>
      <c r="R94" s="148"/>
      <c r="S94" s="148"/>
      <c r="T94" s="148"/>
      <c r="U94" s="148"/>
      <c r="V94" s="139"/>
      <c r="W94" s="139"/>
      <c r="X94" s="139"/>
      <c r="Y94" s="139"/>
      <c r="Z94" s="139"/>
      <c r="AA94" s="139"/>
      <c r="AB94" s="139"/>
      <c r="AC94" s="139"/>
    </row>
    <row r="95" spans="1:29" ht="18.75">
      <c r="A95" s="140" t="s">
        <v>144</v>
      </c>
      <c r="B95" s="219"/>
      <c r="C95" s="219"/>
      <c r="D95" s="219"/>
      <c r="E95" s="140"/>
      <c r="F95" s="140"/>
      <c r="G95" s="140"/>
      <c r="H95" s="149">
        <f>H91+H92+H93+H94</f>
        <v>0</v>
      </c>
      <c r="I95" s="140"/>
      <c r="J95" s="140"/>
      <c r="K95" s="140"/>
      <c r="L95" s="140"/>
      <c r="M95" s="111"/>
      <c r="N95" s="111"/>
      <c r="O95" s="111"/>
      <c r="P95" s="111"/>
      <c r="Q95" s="111"/>
      <c r="R95" s="111"/>
      <c r="S95" s="111"/>
      <c r="T95" s="111"/>
      <c r="U95" s="111"/>
      <c r="V95" s="32"/>
      <c r="W95" s="32"/>
      <c r="X95" s="32"/>
      <c r="Y95" s="32"/>
      <c r="Z95" s="32"/>
      <c r="AA95" s="32"/>
      <c r="AB95" s="32"/>
      <c r="AC95" s="32"/>
    </row>
    <row r="96" spans="1:29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 s="150"/>
      <c r="R96" s="150"/>
      <c r="S96" s="150"/>
      <c r="T96" s="150"/>
      <c r="U96" s="150"/>
      <c r="AC96" s="150"/>
    </row>
    <row r="97" spans="1:29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 s="150"/>
      <c r="R97" s="150"/>
      <c r="S97" s="150"/>
      <c r="T97" s="150"/>
      <c r="U97" s="150"/>
      <c r="AC97" s="150"/>
    </row>
    <row r="98" spans="1:29" ht="18.75">
      <c r="A98" s="216" t="s">
        <v>320</v>
      </c>
      <c r="B98" s="216"/>
      <c r="C98" s="216"/>
      <c r="D98" s="216"/>
      <c r="E98" s="216"/>
      <c r="F98" s="216"/>
      <c r="G98" s="216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</row>
    <row r="99" spans="1:29" ht="18.75">
      <c r="A99" s="151"/>
      <c r="B99" s="151"/>
      <c r="C99" s="151"/>
      <c r="D99" s="151"/>
      <c r="E99" s="151"/>
      <c r="F99" s="151"/>
      <c r="G99" s="151"/>
      <c r="H99" s="151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1"/>
      <c r="W99" s="220" t="s">
        <v>321</v>
      </c>
      <c r="X99" s="220"/>
      <c r="Y99" s="220"/>
      <c r="Z99" s="220"/>
      <c r="AA99" s="220"/>
      <c r="AB99" s="220"/>
      <c r="AC99" s="220"/>
    </row>
    <row r="100" spans="1:29" ht="18.75" customHeight="1">
      <c r="A100" s="189" t="s">
        <v>300</v>
      </c>
      <c r="B100" s="189" t="s">
        <v>322</v>
      </c>
      <c r="C100" s="189"/>
      <c r="D100" s="189"/>
      <c r="E100" s="189" t="s">
        <v>323</v>
      </c>
      <c r="F100" s="189"/>
      <c r="G100" s="189"/>
      <c r="H100" s="189"/>
      <c r="I100" s="189"/>
      <c r="J100" s="189" t="s">
        <v>324</v>
      </c>
      <c r="K100" s="189"/>
      <c r="L100" s="189"/>
      <c r="M100" s="189"/>
      <c r="N100" s="189"/>
      <c r="O100" s="189" t="s">
        <v>325</v>
      </c>
      <c r="P100" s="189"/>
      <c r="Q100" s="189"/>
      <c r="R100" s="189"/>
      <c r="S100" s="189"/>
      <c r="T100" s="189" t="s">
        <v>326</v>
      </c>
      <c r="U100" s="189"/>
      <c r="V100" s="189"/>
      <c r="W100" s="189"/>
      <c r="X100" s="189"/>
      <c r="Y100" s="189" t="s">
        <v>144</v>
      </c>
      <c r="Z100" s="189"/>
      <c r="AA100" s="189"/>
      <c r="AB100" s="189"/>
      <c r="AC100" s="189"/>
    </row>
    <row r="101" spans="1:29" ht="18.75">
      <c r="A101" s="189"/>
      <c r="B101" s="189"/>
      <c r="C101" s="189"/>
      <c r="D101" s="189"/>
      <c r="E101" s="189" t="s">
        <v>327</v>
      </c>
      <c r="F101" s="189" t="s">
        <v>315</v>
      </c>
      <c r="G101" s="189"/>
      <c r="H101" s="189"/>
      <c r="I101" s="189"/>
      <c r="J101" s="189" t="s">
        <v>327</v>
      </c>
      <c r="K101" s="189" t="s">
        <v>315</v>
      </c>
      <c r="L101" s="189"/>
      <c r="M101" s="189"/>
      <c r="N101" s="189"/>
      <c r="O101" s="189" t="s">
        <v>327</v>
      </c>
      <c r="P101" s="189" t="s">
        <v>315</v>
      </c>
      <c r="Q101" s="189"/>
      <c r="R101" s="189"/>
      <c r="S101" s="189"/>
      <c r="T101" s="189" t="s">
        <v>327</v>
      </c>
      <c r="U101" s="189" t="s">
        <v>315</v>
      </c>
      <c r="V101" s="189"/>
      <c r="W101" s="189"/>
      <c r="X101" s="189"/>
      <c r="Y101" s="189" t="s">
        <v>327</v>
      </c>
      <c r="Z101" s="189" t="s">
        <v>315</v>
      </c>
      <c r="AA101" s="189"/>
      <c r="AB101" s="189"/>
      <c r="AC101" s="189"/>
    </row>
    <row r="102" spans="1:29" ht="18.75">
      <c r="A102" s="189"/>
      <c r="B102" s="189"/>
      <c r="C102" s="189"/>
      <c r="D102" s="189"/>
      <c r="E102" s="189"/>
      <c r="F102" s="12" t="s">
        <v>328</v>
      </c>
      <c r="G102" s="12" t="s">
        <v>317</v>
      </c>
      <c r="H102" s="12" t="s">
        <v>318</v>
      </c>
      <c r="I102" s="12" t="s">
        <v>319</v>
      </c>
      <c r="J102" s="189"/>
      <c r="K102" s="12" t="s">
        <v>328</v>
      </c>
      <c r="L102" s="12" t="s">
        <v>317</v>
      </c>
      <c r="M102" s="12" t="s">
        <v>318</v>
      </c>
      <c r="N102" s="12" t="s">
        <v>319</v>
      </c>
      <c r="O102" s="189"/>
      <c r="P102" s="12" t="s">
        <v>329</v>
      </c>
      <c r="Q102" s="12" t="s">
        <v>330</v>
      </c>
      <c r="R102" s="12" t="s">
        <v>331</v>
      </c>
      <c r="S102" s="12" t="s">
        <v>14</v>
      </c>
      <c r="T102" s="189"/>
      <c r="U102" s="12" t="s">
        <v>329</v>
      </c>
      <c r="V102" s="12" t="s">
        <v>330</v>
      </c>
      <c r="W102" s="12" t="s">
        <v>331</v>
      </c>
      <c r="X102" s="12" t="s">
        <v>14</v>
      </c>
      <c r="Y102" s="189"/>
      <c r="Z102" s="12" t="s">
        <v>329</v>
      </c>
      <c r="AA102" s="12" t="s">
        <v>330</v>
      </c>
      <c r="AB102" s="12" t="s">
        <v>331</v>
      </c>
      <c r="AC102" s="12" t="s">
        <v>14</v>
      </c>
    </row>
    <row r="103" spans="1:29" ht="18.75">
      <c r="A103" s="12">
        <v>1</v>
      </c>
      <c r="B103" s="189">
        <v>2</v>
      </c>
      <c r="C103" s="189"/>
      <c r="D103" s="189"/>
      <c r="E103" s="12">
        <v>3</v>
      </c>
      <c r="F103" s="12">
        <v>4</v>
      </c>
      <c r="G103" s="12">
        <v>5</v>
      </c>
      <c r="H103" s="12">
        <v>6</v>
      </c>
      <c r="I103" s="12">
        <v>7</v>
      </c>
      <c r="J103" s="12">
        <v>8</v>
      </c>
      <c r="K103" s="12">
        <v>9</v>
      </c>
      <c r="L103" s="12">
        <v>10</v>
      </c>
      <c r="M103" s="12">
        <v>11</v>
      </c>
      <c r="N103" s="12">
        <v>12</v>
      </c>
      <c r="O103" s="12">
        <v>13</v>
      </c>
      <c r="P103" s="12">
        <v>14</v>
      </c>
      <c r="Q103" s="12">
        <v>15</v>
      </c>
      <c r="R103" s="12">
        <v>16</v>
      </c>
      <c r="S103" s="12">
        <v>17</v>
      </c>
      <c r="T103" s="12">
        <v>18</v>
      </c>
      <c r="U103" s="12">
        <v>19</v>
      </c>
      <c r="V103" s="11">
        <v>20</v>
      </c>
      <c r="W103" s="11">
        <v>21</v>
      </c>
      <c r="X103" s="11">
        <v>22</v>
      </c>
      <c r="Y103" s="11">
        <v>23</v>
      </c>
      <c r="Z103" s="11">
        <v>24</v>
      </c>
      <c r="AA103" s="11">
        <v>25</v>
      </c>
      <c r="AB103" s="11">
        <v>26</v>
      </c>
      <c r="AC103" s="11">
        <v>27</v>
      </c>
    </row>
    <row r="104" spans="1:29" ht="56.25" customHeight="1">
      <c r="A104" s="82"/>
      <c r="B104" s="221" t="s">
        <v>353</v>
      </c>
      <c r="C104" s="222"/>
      <c r="D104" s="223"/>
      <c r="E104" s="146">
        <f>F104+G104+H104+I104</f>
        <v>0</v>
      </c>
      <c r="F104" s="153"/>
      <c r="G104" s="153"/>
      <c r="H104" s="154"/>
      <c r="I104" s="154"/>
      <c r="J104" s="46">
        <f>K104+L104+M104+N104</f>
        <v>9066</v>
      </c>
      <c r="K104" s="46"/>
      <c r="L104" s="46">
        <v>4533</v>
      </c>
      <c r="M104" s="46">
        <f>L104</f>
        <v>4533</v>
      </c>
      <c r="N104" s="46"/>
      <c r="O104" s="46">
        <f>P104+Q104+R104+S104</f>
        <v>0</v>
      </c>
      <c r="P104" s="155"/>
      <c r="Q104" s="155"/>
      <c r="R104" s="155"/>
      <c r="S104" s="155"/>
      <c r="T104" s="46">
        <f>U104+V104+W104+X104</f>
        <v>0</v>
      </c>
      <c r="U104" s="155"/>
      <c r="V104" s="155"/>
      <c r="W104" s="155"/>
      <c r="X104" s="155"/>
      <c r="Y104" s="16">
        <f aca="true" t="shared" si="3" ref="Y104:AC108">E104+J104+O104+T104</f>
        <v>9066</v>
      </c>
      <c r="Z104" s="156">
        <f t="shared" si="3"/>
        <v>0</v>
      </c>
      <c r="AA104" s="156">
        <f t="shared" si="3"/>
        <v>4533</v>
      </c>
      <c r="AB104" s="156">
        <f t="shared" si="3"/>
        <v>4533</v>
      </c>
      <c r="AC104" s="156">
        <f t="shared" si="3"/>
        <v>0</v>
      </c>
    </row>
    <row r="105" spans="1:29" ht="39.75" customHeight="1">
      <c r="A105" s="82"/>
      <c r="B105" s="221" t="s">
        <v>354</v>
      </c>
      <c r="C105" s="222"/>
      <c r="D105" s="223"/>
      <c r="E105" s="146">
        <f>F105+G105+H105+I105</f>
        <v>0</v>
      </c>
      <c r="F105" s="153"/>
      <c r="G105" s="153"/>
      <c r="H105" s="154"/>
      <c r="I105" s="154"/>
      <c r="J105" s="46">
        <f>K105+L105+M105+N105</f>
        <v>9066</v>
      </c>
      <c r="K105" s="46"/>
      <c r="L105" s="46">
        <v>4533</v>
      </c>
      <c r="M105" s="46">
        <f>L105</f>
        <v>4533</v>
      </c>
      <c r="N105" s="46"/>
      <c r="O105" s="46">
        <f>P105+Q105+R105+S105</f>
        <v>0</v>
      </c>
      <c r="P105" s="155"/>
      <c r="Q105" s="155"/>
      <c r="R105" s="155"/>
      <c r="S105" s="155"/>
      <c r="T105" s="46">
        <f>U105+V105+W105+X105</f>
        <v>0</v>
      </c>
      <c r="U105" s="155"/>
      <c r="V105" s="155"/>
      <c r="W105" s="155"/>
      <c r="X105" s="155"/>
      <c r="Y105" s="16">
        <f t="shared" si="3"/>
        <v>9066</v>
      </c>
      <c r="Z105" s="156">
        <f t="shared" si="3"/>
        <v>0</v>
      </c>
      <c r="AA105" s="156">
        <f t="shared" si="3"/>
        <v>4533</v>
      </c>
      <c r="AB105" s="156">
        <f t="shared" si="3"/>
        <v>4533</v>
      </c>
      <c r="AC105" s="156">
        <f t="shared" si="3"/>
        <v>0</v>
      </c>
    </row>
    <row r="106" spans="1:29" ht="18.75">
      <c r="A106" s="82"/>
      <c r="B106" s="224"/>
      <c r="C106" s="224"/>
      <c r="D106" s="224"/>
      <c r="E106" s="146">
        <f>F106+G106+H106+I106</f>
        <v>0</v>
      </c>
      <c r="F106" s="153"/>
      <c r="G106" s="153"/>
      <c r="H106" s="154"/>
      <c r="I106" s="154"/>
      <c r="J106" s="46">
        <f>K106+L106+M106+N106</f>
        <v>0</v>
      </c>
      <c r="K106" s="46"/>
      <c r="L106" s="46"/>
      <c r="M106" s="46"/>
      <c r="N106" s="46"/>
      <c r="O106" s="46">
        <f>P106+Q106+R106+S106</f>
        <v>0</v>
      </c>
      <c r="P106" s="155"/>
      <c r="Q106" s="155"/>
      <c r="R106" s="155"/>
      <c r="S106" s="155"/>
      <c r="T106" s="46">
        <f>U106+V106+W106+X106</f>
        <v>0</v>
      </c>
      <c r="U106" s="155"/>
      <c r="V106" s="155"/>
      <c r="W106" s="155"/>
      <c r="X106" s="155"/>
      <c r="Y106" s="16">
        <f t="shared" si="3"/>
        <v>0</v>
      </c>
      <c r="Z106" s="156">
        <f t="shared" si="3"/>
        <v>0</v>
      </c>
      <c r="AA106" s="156">
        <f t="shared" si="3"/>
        <v>0</v>
      </c>
      <c r="AB106" s="156">
        <f t="shared" si="3"/>
        <v>0</v>
      </c>
      <c r="AC106" s="156">
        <f t="shared" si="3"/>
        <v>0</v>
      </c>
    </row>
    <row r="107" spans="1:29" ht="18.75">
      <c r="A107" s="82"/>
      <c r="B107" s="224"/>
      <c r="C107" s="224"/>
      <c r="D107" s="224"/>
      <c r="E107" s="146">
        <f>F107+G107+H107+I107</f>
        <v>0</v>
      </c>
      <c r="F107" s="153"/>
      <c r="G107" s="153"/>
      <c r="H107" s="154"/>
      <c r="I107" s="154"/>
      <c r="J107" s="46">
        <f>K107+L107+M107+N107</f>
        <v>0</v>
      </c>
      <c r="K107" s="46"/>
      <c r="L107" s="46"/>
      <c r="M107" s="46"/>
      <c r="N107" s="46"/>
      <c r="O107" s="46">
        <f>P107+Q107+R107+S107</f>
        <v>0</v>
      </c>
      <c r="P107" s="155"/>
      <c r="Q107" s="155"/>
      <c r="R107" s="155"/>
      <c r="S107" s="155"/>
      <c r="T107" s="46">
        <f>U107+V107+W107+X107</f>
        <v>0</v>
      </c>
      <c r="U107" s="155"/>
      <c r="V107" s="155"/>
      <c r="W107" s="155"/>
      <c r="X107" s="155"/>
      <c r="Y107" s="16">
        <f t="shared" si="3"/>
        <v>0</v>
      </c>
      <c r="Z107" s="156">
        <f t="shared" si="3"/>
        <v>0</v>
      </c>
      <c r="AA107" s="156">
        <f t="shared" si="3"/>
        <v>0</v>
      </c>
      <c r="AB107" s="156">
        <f t="shared" si="3"/>
        <v>0</v>
      </c>
      <c r="AC107" s="156">
        <f t="shared" si="3"/>
        <v>0</v>
      </c>
    </row>
    <row r="108" spans="1:29" ht="18.75">
      <c r="A108" s="157" t="s">
        <v>144</v>
      </c>
      <c r="B108" s="225"/>
      <c r="C108" s="225"/>
      <c r="D108" s="225"/>
      <c r="E108" s="158">
        <f>SUM(E104:E107)</f>
        <v>0</v>
      </c>
      <c r="F108" s="157"/>
      <c r="G108" s="157"/>
      <c r="H108" s="82"/>
      <c r="I108" s="82"/>
      <c r="J108" s="16">
        <f>SUM(J104:J107)</f>
        <v>18132</v>
      </c>
      <c r="K108" s="16"/>
      <c r="L108" s="16"/>
      <c r="M108" s="16"/>
      <c r="N108" s="16"/>
      <c r="O108" s="16">
        <f>SUM(O104:O107)</f>
        <v>0</v>
      </c>
      <c r="P108" s="16"/>
      <c r="Q108" s="16"/>
      <c r="R108" s="16"/>
      <c r="S108" s="16"/>
      <c r="T108" s="16">
        <f>SUM(T104:T107)</f>
        <v>0</v>
      </c>
      <c r="U108" s="84"/>
      <c r="V108" s="84"/>
      <c r="W108" s="84"/>
      <c r="X108" s="84"/>
      <c r="Y108" s="16">
        <f t="shared" si="3"/>
        <v>18132</v>
      </c>
      <c r="Z108" s="156">
        <f t="shared" si="3"/>
        <v>0</v>
      </c>
      <c r="AA108" s="156">
        <f t="shared" si="3"/>
        <v>0</v>
      </c>
      <c r="AB108" s="156">
        <f t="shared" si="3"/>
        <v>0</v>
      </c>
      <c r="AC108" s="156">
        <f t="shared" si="3"/>
        <v>0</v>
      </c>
    </row>
    <row r="109" spans="1:29" ht="18.75">
      <c r="A109" s="45" t="s">
        <v>332</v>
      </c>
      <c r="B109" s="226"/>
      <c r="C109" s="226"/>
      <c r="D109" s="226"/>
      <c r="E109" s="45"/>
      <c r="F109" s="45"/>
      <c r="G109" s="12"/>
      <c r="H109" s="159"/>
      <c r="I109" s="159"/>
      <c r="J109" s="159"/>
      <c r="K109" s="159"/>
      <c r="L109" s="43"/>
      <c r="M109" s="159"/>
      <c r="N109" s="159"/>
      <c r="O109" s="159"/>
      <c r="P109" s="159"/>
      <c r="Q109" s="43"/>
      <c r="R109" s="159"/>
      <c r="S109" s="159"/>
      <c r="T109" s="159"/>
      <c r="U109" s="159"/>
      <c r="V109" s="43"/>
      <c r="W109" s="160"/>
      <c r="X109" s="160"/>
      <c r="Y109" s="43"/>
      <c r="Z109" s="160"/>
      <c r="AA109" s="160"/>
      <c r="AB109" s="160"/>
      <c r="AC109" s="160"/>
    </row>
    <row r="110" spans="6:9" ht="18.75" customHeight="1">
      <c r="F110" s="227"/>
      <c r="G110" s="227"/>
      <c r="H110" s="227"/>
      <c r="I110" s="227"/>
    </row>
    <row r="111" spans="6:9" ht="18.75" customHeight="1">
      <c r="F111" s="1"/>
      <c r="G111" s="161"/>
      <c r="H111" s="161"/>
      <c r="I111" s="161"/>
    </row>
    <row r="112" ht="18.75">
      <c r="A112" s="162" t="s">
        <v>333</v>
      </c>
    </row>
    <row r="113" ht="18.75">
      <c r="A113" s="86"/>
    </row>
    <row r="114" spans="1:21" ht="18.75">
      <c r="A114" s="86"/>
      <c r="U114" s="36" t="s">
        <v>334</v>
      </c>
    </row>
    <row r="115" spans="1:33" ht="18.75" customHeight="1">
      <c r="A115" s="188" t="s">
        <v>300</v>
      </c>
      <c r="B115" s="189" t="s">
        <v>335</v>
      </c>
      <c r="C115" s="189"/>
      <c r="D115" s="189"/>
      <c r="E115" s="189" t="s">
        <v>336</v>
      </c>
      <c r="F115" s="189" t="s">
        <v>337</v>
      </c>
      <c r="G115" s="189" t="s">
        <v>338</v>
      </c>
      <c r="H115" s="189" t="s">
        <v>339</v>
      </c>
      <c r="I115" s="189" t="s">
        <v>327</v>
      </c>
      <c r="J115" s="189"/>
      <c r="K115" s="189"/>
      <c r="L115" s="189"/>
      <c r="M115" s="189"/>
      <c r="N115" s="189" t="s">
        <v>340</v>
      </c>
      <c r="O115" s="189"/>
      <c r="P115" s="189"/>
      <c r="Q115" s="189" t="s">
        <v>341</v>
      </c>
      <c r="R115" s="189"/>
      <c r="S115" s="189"/>
      <c r="T115" s="189"/>
      <c r="U115" s="189"/>
      <c r="V115" s="189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8.75">
      <c r="A116" s="188"/>
      <c r="B116" s="189"/>
      <c r="C116" s="189"/>
      <c r="D116" s="189"/>
      <c r="E116" s="189"/>
      <c r="F116" s="189"/>
      <c r="G116" s="189"/>
      <c r="H116" s="189"/>
      <c r="I116" s="189" t="s">
        <v>342</v>
      </c>
      <c r="J116" s="189" t="s">
        <v>343</v>
      </c>
      <c r="K116" s="189" t="s">
        <v>344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88.5" customHeight="1">
      <c r="A117" s="188"/>
      <c r="B117" s="189"/>
      <c r="C117" s="189"/>
      <c r="D117" s="189"/>
      <c r="E117" s="189"/>
      <c r="F117" s="189"/>
      <c r="G117" s="189"/>
      <c r="H117" s="189"/>
      <c r="I117" s="189"/>
      <c r="J117" s="189"/>
      <c r="K117" s="129" t="s">
        <v>345</v>
      </c>
      <c r="L117" s="12" t="s">
        <v>346</v>
      </c>
      <c r="M117" s="12" t="s">
        <v>347</v>
      </c>
      <c r="N117" s="189"/>
      <c r="O117" s="189"/>
      <c r="P117" s="189"/>
      <c r="Q117" s="189"/>
      <c r="R117" s="189"/>
      <c r="S117" s="189"/>
      <c r="T117" s="189"/>
      <c r="U117" s="189"/>
      <c r="V117" s="189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8.75">
      <c r="A118" s="11">
        <v>1</v>
      </c>
      <c r="B118" s="189">
        <v>2</v>
      </c>
      <c r="C118" s="189"/>
      <c r="D118" s="189"/>
      <c r="E118" s="12">
        <v>3</v>
      </c>
      <c r="F118" s="12">
        <v>4</v>
      </c>
      <c r="G118" s="12">
        <v>5</v>
      </c>
      <c r="H118" s="12">
        <v>6</v>
      </c>
      <c r="I118" s="12">
        <v>7</v>
      </c>
      <c r="J118" s="12">
        <v>8</v>
      </c>
      <c r="K118" s="12">
        <v>9</v>
      </c>
      <c r="L118" s="12">
        <v>10</v>
      </c>
      <c r="M118" s="12">
        <v>11</v>
      </c>
      <c r="N118" s="189">
        <v>12</v>
      </c>
      <c r="O118" s="189"/>
      <c r="P118" s="189"/>
      <c r="Q118" s="189">
        <v>13</v>
      </c>
      <c r="R118" s="189"/>
      <c r="S118" s="189"/>
      <c r="T118" s="189"/>
      <c r="U118" s="189"/>
      <c r="V118" s="189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8.75" customHeight="1">
      <c r="A119" s="82"/>
      <c r="B119" s="225"/>
      <c r="C119" s="225"/>
      <c r="D119" s="225"/>
      <c r="E119" s="82"/>
      <c r="F119" s="82"/>
      <c r="G119" s="82"/>
      <c r="H119" s="82"/>
      <c r="I119" s="82"/>
      <c r="J119" s="82"/>
      <c r="K119" s="82"/>
      <c r="L119" s="82"/>
      <c r="M119" s="82"/>
      <c r="N119" s="212"/>
      <c r="O119" s="212"/>
      <c r="P119" s="212"/>
      <c r="Q119" s="212"/>
      <c r="R119" s="212"/>
      <c r="S119" s="212"/>
      <c r="T119" s="212"/>
      <c r="U119" s="212"/>
      <c r="V119" s="212"/>
      <c r="W119" s="163"/>
      <c r="X119" s="163"/>
      <c r="Y119" s="163"/>
      <c r="Z119" s="163"/>
      <c r="AA119" s="163"/>
      <c r="AB119" s="164"/>
      <c r="AC119" s="164"/>
      <c r="AD119" s="164"/>
      <c r="AE119" s="164"/>
      <c r="AF119" s="164"/>
      <c r="AG119" s="164"/>
    </row>
    <row r="120" spans="1:33" ht="18.75">
      <c r="A120" s="82"/>
      <c r="B120" s="225"/>
      <c r="C120" s="225"/>
      <c r="D120" s="225"/>
      <c r="E120" s="82"/>
      <c r="F120" s="82"/>
      <c r="G120" s="82"/>
      <c r="H120" s="82"/>
      <c r="I120" s="82"/>
      <c r="J120" s="82"/>
      <c r="K120" s="82"/>
      <c r="L120" s="82"/>
      <c r="M120" s="82"/>
      <c r="N120" s="212"/>
      <c r="O120" s="212"/>
      <c r="P120" s="212"/>
      <c r="Q120" s="212"/>
      <c r="R120" s="212"/>
      <c r="S120" s="212"/>
      <c r="T120" s="212"/>
      <c r="U120" s="212"/>
      <c r="V120" s="212"/>
      <c r="W120" s="163"/>
      <c r="X120" s="163"/>
      <c r="Y120" s="163"/>
      <c r="Z120" s="163"/>
      <c r="AA120" s="163"/>
      <c r="AB120" s="164"/>
      <c r="AC120" s="164"/>
      <c r="AD120" s="164"/>
      <c r="AE120" s="164"/>
      <c r="AF120" s="164"/>
      <c r="AG120" s="164"/>
    </row>
    <row r="121" spans="1:33" ht="18.75">
      <c r="A121" s="45" t="s">
        <v>144</v>
      </c>
      <c r="B121" s="226"/>
      <c r="C121" s="226"/>
      <c r="D121" s="226"/>
      <c r="E121" s="45"/>
      <c r="F121" s="45"/>
      <c r="G121" s="12"/>
      <c r="H121" s="12"/>
      <c r="I121" s="12"/>
      <c r="J121" s="12"/>
      <c r="K121" s="12"/>
      <c r="L121" s="12"/>
      <c r="M121" s="12"/>
      <c r="N121" s="189"/>
      <c r="O121" s="189"/>
      <c r="P121" s="189"/>
      <c r="Q121" s="189"/>
      <c r="R121" s="189"/>
      <c r="S121" s="189"/>
      <c r="T121" s="189"/>
      <c r="U121" s="189"/>
      <c r="V121" s="189"/>
      <c r="W121" s="163"/>
      <c r="X121" s="163"/>
      <c r="Y121" s="163"/>
      <c r="Z121" s="163"/>
      <c r="AA121" s="163"/>
      <c r="AB121" s="164"/>
      <c r="AC121" s="164"/>
      <c r="AD121" s="164"/>
      <c r="AE121" s="164"/>
      <c r="AF121" s="164"/>
      <c r="AG121" s="164"/>
    </row>
    <row r="124" spans="1:10" ht="37.5">
      <c r="A124" s="33" t="s">
        <v>245</v>
      </c>
      <c r="B124" s="2"/>
      <c r="C124" s="2"/>
      <c r="D124" s="2"/>
      <c r="E124" s="196" t="s">
        <v>49</v>
      </c>
      <c r="F124" s="196"/>
      <c r="G124" s="35"/>
      <c r="H124" s="197" t="s">
        <v>348</v>
      </c>
      <c r="I124" s="197"/>
      <c r="J124" s="197"/>
    </row>
    <row r="125" spans="1:10" ht="18.75">
      <c r="A125" s="2" t="s">
        <v>50</v>
      </c>
      <c r="B125" s="1"/>
      <c r="C125" s="1"/>
      <c r="D125" s="1"/>
      <c r="E125" s="190" t="s">
        <v>51</v>
      </c>
      <c r="F125" s="190"/>
      <c r="G125" s="9"/>
      <c r="H125" s="191" t="s">
        <v>52</v>
      </c>
      <c r="I125" s="191"/>
      <c r="J125" s="191"/>
    </row>
  </sheetData>
  <sheetProtection/>
  <mergeCells count="183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E124:F124"/>
    <mergeCell ref="H124:J124"/>
    <mergeCell ref="E125:F125"/>
    <mergeCell ref="H125:J125"/>
    <mergeCell ref="B120:D120"/>
    <mergeCell ref="N120:P120"/>
    <mergeCell ref="Q120:V120"/>
    <mergeCell ref="B121:D121"/>
    <mergeCell ref="N121:P121"/>
    <mergeCell ref="Q121:V121"/>
    <mergeCell ref="B118:D118"/>
    <mergeCell ref="N118:P118"/>
    <mergeCell ref="Q118:V118"/>
    <mergeCell ref="B119:D119"/>
    <mergeCell ref="N119:P119"/>
    <mergeCell ref="Q119:V119"/>
    <mergeCell ref="H115:H117"/>
    <mergeCell ref="I115:M115"/>
    <mergeCell ref="N115:P117"/>
    <mergeCell ref="Q115:V117"/>
    <mergeCell ref="I116:I117"/>
    <mergeCell ref="J116:J117"/>
    <mergeCell ref="K116:M116"/>
    <mergeCell ref="B106:D106"/>
    <mergeCell ref="B107:D107"/>
    <mergeCell ref="B108:D108"/>
    <mergeCell ref="B109:D109"/>
    <mergeCell ref="F110:I110"/>
    <mergeCell ref="A115:A117"/>
    <mergeCell ref="B115:D117"/>
    <mergeCell ref="E115:E117"/>
    <mergeCell ref="F115:F117"/>
    <mergeCell ref="G115:G117"/>
    <mergeCell ref="Z101:AC101"/>
    <mergeCell ref="B103:D103"/>
    <mergeCell ref="B104:D104"/>
    <mergeCell ref="B105:D105"/>
    <mergeCell ref="F101:I101"/>
    <mergeCell ref="J101:J102"/>
    <mergeCell ref="K101:N101"/>
    <mergeCell ref="O101:O102"/>
    <mergeCell ref="A98:G98"/>
    <mergeCell ref="W99:AC99"/>
    <mergeCell ref="A100:A102"/>
    <mergeCell ref="B100:D102"/>
    <mergeCell ref="E100:I100"/>
    <mergeCell ref="J100:N100"/>
    <mergeCell ref="O100:S100"/>
    <mergeCell ref="T100:X100"/>
    <mergeCell ref="U101:X101"/>
    <mergeCell ref="Y101:Y102"/>
    <mergeCell ref="Y100:AC100"/>
    <mergeCell ref="E101:E102"/>
    <mergeCell ref="B90:D90"/>
    <mergeCell ref="B91:D91"/>
    <mergeCell ref="B92:D92"/>
    <mergeCell ref="B93:D93"/>
    <mergeCell ref="B94:D94"/>
    <mergeCell ref="B95:D95"/>
    <mergeCell ref="P101:S101"/>
    <mergeCell ref="T101:T102"/>
    <mergeCell ref="B83:D83"/>
    <mergeCell ref="A85:I85"/>
    <mergeCell ref="A87:A89"/>
    <mergeCell ref="B87:D89"/>
    <mergeCell ref="E87:E89"/>
    <mergeCell ref="F87:F89"/>
    <mergeCell ref="G87:G89"/>
    <mergeCell ref="H87:L87"/>
    <mergeCell ref="H88:H89"/>
    <mergeCell ref="I88:L88"/>
    <mergeCell ref="H76:L76"/>
    <mergeCell ref="B78:D78"/>
    <mergeCell ref="B79:D79"/>
    <mergeCell ref="B80:D80"/>
    <mergeCell ref="B81:D81"/>
    <mergeCell ref="B82:D82"/>
    <mergeCell ref="B68:D68"/>
    <mergeCell ref="B69:D69"/>
    <mergeCell ref="B70:D70"/>
    <mergeCell ref="B71:D71"/>
    <mergeCell ref="A74:K74"/>
    <mergeCell ref="A76:A77"/>
    <mergeCell ref="B76:D77"/>
    <mergeCell ref="E76:E77"/>
    <mergeCell ref="F76:F77"/>
    <mergeCell ref="G76:G77"/>
    <mergeCell ref="B62:D62"/>
    <mergeCell ref="B63:D63"/>
    <mergeCell ref="B64:D64"/>
    <mergeCell ref="B65:D65"/>
    <mergeCell ref="B66:D66"/>
    <mergeCell ref="B67:D67"/>
    <mergeCell ref="B60:D60"/>
    <mergeCell ref="E60:F60"/>
    <mergeCell ref="G60:H60"/>
    <mergeCell ref="I60:K60"/>
    <mergeCell ref="B61:D61"/>
    <mergeCell ref="E61:F61"/>
    <mergeCell ref="G61:H61"/>
    <mergeCell ref="I61:K61"/>
    <mergeCell ref="B54:D54"/>
    <mergeCell ref="I54:K54"/>
    <mergeCell ref="B55:D55"/>
    <mergeCell ref="I55:K55"/>
    <mergeCell ref="B56:D56"/>
    <mergeCell ref="I56:K56"/>
    <mergeCell ref="B51:D51"/>
    <mergeCell ref="I51:K51"/>
    <mergeCell ref="B52:D52"/>
    <mergeCell ref="I52:K52"/>
    <mergeCell ref="B53:D53"/>
    <mergeCell ref="I53:K53"/>
    <mergeCell ref="A42:A43"/>
    <mergeCell ref="B42:C42"/>
    <mergeCell ref="D42:E42"/>
    <mergeCell ref="F42:G42"/>
    <mergeCell ref="H42:I42"/>
    <mergeCell ref="J42:K42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A4:I4"/>
    <mergeCell ref="A5:I5"/>
    <mergeCell ref="A6:I6"/>
    <mergeCell ref="A7:I7"/>
    <mergeCell ref="F12:G12"/>
    <mergeCell ref="H12:I12"/>
    <mergeCell ref="C12:D12"/>
  </mergeCells>
  <printOptions/>
  <pageMargins left="0.25" right="0.25" top="0.75" bottom="0.75" header="0.3" footer="0.3"/>
  <pageSetup horizontalDpi="300" verticalDpi="300" orientation="landscape" paperSize="9" scale="32" r:id="rId1"/>
  <headerFooter alignWithMargins="0">
    <oddHeader>&amp;C&amp;"Times New Roman,Обычный"&amp;14 
13&amp;R&amp;"Times New Roman,Обычный"&amp;14Продовження додатка 1</oddHeader>
  </headerFooter>
  <rowBreaks count="2" manualBreakCount="2">
    <brk id="7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2016-10-26T07:49:03Z</cp:lastPrinted>
  <dcterms:created xsi:type="dcterms:W3CDTF">2003-03-13T16:00:22Z</dcterms:created>
  <dcterms:modified xsi:type="dcterms:W3CDTF">2016-12-20T07:18:20Z</dcterms:modified>
  <cp:category/>
  <cp:version/>
  <cp:contentType/>
  <cp:contentStatus/>
  <cp:revision>1</cp:revision>
</cp:coreProperties>
</file>